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cloudconvert\server\files\tasks\d247b7cb-4006-47ea-a564-53a58c4d1620\"/>
    </mc:Choice>
  </mc:AlternateContent>
  <xr:revisionPtr revIDLastSave="0" documentId="8_{B5F3588D-144F-4E46-850E-AFBD422F9A3E}" xr6:coauthVersionLast="47" xr6:coauthVersionMax="47" xr10:uidLastSave="{00000000-0000-0000-0000-000000000000}"/>
  <bookViews>
    <workbookView xWindow="1560" yWindow="1560" windowWidth="11520" windowHeight="7875" firstSheet="1" activeTab="1" xr2:uid="{00000000-000D-0000-FFFF-FFFF00000000}"/>
  </bookViews>
  <sheets>
    <sheet name="How Much to be Financially Free" sheetId="4" r:id="rId1"/>
    <sheet name="How Much to Save" sheetId="1" r:id="rId2"/>
    <sheet name="How Long Will Money Last" sheetId="8" r:id="rId3"/>
    <sheet name="Disclaimer" sheetId="9" r:id="rId4"/>
  </sheets>
  <definedNames>
    <definedName name="_xlnm._FilterDatabase" localSheetId="1" hidden="1">'How Much to Save'!#REF!</definedName>
    <definedName name="Age">'How Much to Save'!$B$35:$B$84</definedName>
    <definedName name="Distribution_Phase" localSheetId="2">INDEX('How Long Will Money Last'!#REF!,MATCH('How Long Will Money Last'!#REF!,'How Long Will Money Last'!#REF!,0)):INDEX('How Long Will Money Last'!#REF!,MATCH((95+1),'How Long Will Money Last'!#REF!,0))</definedName>
    <definedName name="Distribution_Phase" localSheetId="0">INDEX('How Much to be Financially Free'!$B$47:$B$96,MATCH('How Much to be Financially Free'!$B$47,'How Much to be Financially Free'!$B$47:$B$96,0)):INDEX('How Much to be Financially Free'!$C$47:$C$96,MATCH((95+1),'How Much to be Financially Free'!$B$47:$B$96,0))</definedName>
    <definedName name="Distribution_Phase">INDEX(#REF!,MATCH(#REF!,#REF!,0)):INDEX(#REF!,MATCH((95+1),#REF!,0))</definedName>
    <definedName name="End_of_year">'How Much to Save'!$F$35:$F$84</definedName>
    <definedName name="Freedom">'How Much to Save'!$G$35:$G$84</definedName>
    <definedName name="Highlighted_Value">INDEX(Freedom,MATCH('How Much to Save'!$B$35,'How Much to Save'!$B$35:$B$84,0)):INDEX(Freedom,MATCH(('How Much to Save'!$F$5+5),'How Much to Save'!$B$35:$B$84,0))</definedName>
    <definedName name="solver_adj" localSheetId="2" hidden="1">'How Long Will Money Last'!#REF!</definedName>
    <definedName name="solver_adj" localSheetId="0" hidden="1">'How Much to be Financially Free'!$D$6</definedName>
    <definedName name="solver_adj" localSheetId="1" hidden="1">'How Much to Save'!$D$7</definedName>
    <definedName name="solver_cvg" localSheetId="2" hidden="1">0.0001</definedName>
    <definedName name="solver_cvg" localSheetId="0" hidden="1">0.0001</definedName>
    <definedName name="solver_cvg" localSheetId="1" hidden="1">0.0001</definedName>
    <definedName name="solver_drv" localSheetId="2" hidden="1">2</definedName>
    <definedName name="solver_drv" localSheetId="0" hidden="1">2</definedName>
    <definedName name="solver_drv" localSheetId="1" hidden="1">1</definedName>
    <definedName name="solver_eng" localSheetId="2" hidden="1">1</definedName>
    <definedName name="solver_eng" localSheetId="0" hidden="1">1</definedName>
    <definedName name="solver_eng" localSheetId="1" hidden="1">1</definedName>
    <definedName name="solver_est" localSheetId="2" hidden="1">1</definedName>
    <definedName name="solver_est" localSheetId="0" hidden="1">1</definedName>
    <definedName name="solver_est" localSheetId="1" hidden="1">1</definedName>
    <definedName name="solver_itr" localSheetId="2" hidden="1">2147483647</definedName>
    <definedName name="solver_itr" localSheetId="0" hidden="1">2147483647</definedName>
    <definedName name="solver_itr" localSheetId="1" hidden="1">2147483647</definedName>
    <definedName name="solver_lhs1" localSheetId="1" hidden="1">'How Much to Save'!$F$10</definedName>
    <definedName name="solver_mip" localSheetId="2" hidden="1">2147483647</definedName>
    <definedName name="solver_mip" localSheetId="0" hidden="1">2147483647</definedName>
    <definedName name="solver_mip" localSheetId="1" hidden="1">2147483647</definedName>
    <definedName name="solver_mni" localSheetId="2" hidden="1">30</definedName>
    <definedName name="solver_mni" localSheetId="0" hidden="1">30</definedName>
    <definedName name="solver_mni" localSheetId="1" hidden="1">30</definedName>
    <definedName name="solver_mrt" localSheetId="2" hidden="1">0.075</definedName>
    <definedName name="solver_mrt" localSheetId="0" hidden="1">0.075</definedName>
    <definedName name="solver_mrt" localSheetId="1" hidden="1">0.075</definedName>
    <definedName name="solver_msl" localSheetId="2" hidden="1">2</definedName>
    <definedName name="solver_msl" localSheetId="0" hidden="1">2</definedName>
    <definedName name="solver_msl" localSheetId="1" hidden="1">2</definedName>
    <definedName name="solver_neg" localSheetId="2" hidden="1">1</definedName>
    <definedName name="solver_neg" localSheetId="0" hidden="1">1</definedName>
    <definedName name="solver_neg" localSheetId="1" hidden="1">1</definedName>
    <definedName name="solver_nod" localSheetId="2" hidden="1">2147483647</definedName>
    <definedName name="solver_nod" localSheetId="0" hidden="1">2147483647</definedName>
    <definedName name="solver_nod" localSheetId="1" hidden="1">2147483647</definedName>
    <definedName name="solver_num" localSheetId="2" hidden="1">0</definedName>
    <definedName name="solver_num" localSheetId="0" hidden="1">0</definedName>
    <definedName name="solver_num" localSheetId="1" hidden="1">1</definedName>
    <definedName name="solver_nwt" localSheetId="2" hidden="1">1</definedName>
    <definedName name="solver_nwt" localSheetId="0" hidden="1">1</definedName>
    <definedName name="solver_nwt" localSheetId="1" hidden="1">1</definedName>
    <definedName name="solver_opt" localSheetId="2" hidden="1">'How Long Will Money Last'!#REF!</definedName>
    <definedName name="solver_opt" localSheetId="0" hidden="1">'How Much to be Financially Free'!$F$20</definedName>
    <definedName name="solver_opt" localSheetId="1" hidden="1">'How Much to Save'!$F$10</definedName>
    <definedName name="solver_pre" localSheetId="2" hidden="1">0.000001</definedName>
    <definedName name="solver_pre" localSheetId="0" hidden="1">0.000001</definedName>
    <definedName name="solver_pre" localSheetId="1" hidden="1">0.000001</definedName>
    <definedName name="solver_rbv" localSheetId="2" hidden="1">2</definedName>
    <definedName name="solver_rbv" localSheetId="0" hidden="1">2</definedName>
    <definedName name="solver_rbv" localSheetId="1" hidden="1">1</definedName>
    <definedName name="solver_rel1" localSheetId="1" hidden="1">2</definedName>
    <definedName name="solver_rhs1" localSheetId="1" hidden="1">'How Much to Save'!$L$7</definedName>
    <definedName name="solver_rlx" localSheetId="2" hidden="1">2</definedName>
    <definedName name="solver_rlx" localSheetId="0" hidden="1">2</definedName>
    <definedName name="solver_rlx" localSheetId="1" hidden="1">2</definedName>
    <definedName name="solver_rsd" localSheetId="2" hidden="1">0</definedName>
    <definedName name="solver_rsd" localSheetId="0" hidden="1">0</definedName>
    <definedName name="solver_rsd" localSheetId="1" hidden="1">0</definedName>
    <definedName name="solver_scl" localSheetId="2" hidden="1">2</definedName>
    <definedName name="solver_scl" localSheetId="0" hidden="1">2</definedName>
    <definedName name="solver_scl" localSheetId="1" hidden="1">1</definedName>
    <definedName name="solver_sho" localSheetId="2" hidden="1">2</definedName>
    <definedName name="solver_sho" localSheetId="0" hidden="1">2</definedName>
    <definedName name="solver_sho" localSheetId="1" hidden="1">2</definedName>
    <definedName name="solver_ssz" localSheetId="2" hidden="1">100</definedName>
    <definedName name="solver_ssz" localSheetId="0" hidden="1">100</definedName>
    <definedName name="solver_ssz" localSheetId="1" hidden="1">100</definedName>
    <definedName name="solver_tim" localSheetId="2" hidden="1">2147483647</definedName>
    <definedName name="solver_tim" localSheetId="0" hidden="1">2147483647</definedName>
    <definedName name="solver_tim" localSheetId="1" hidden="1">2147483647</definedName>
    <definedName name="solver_tol" localSheetId="2" hidden="1">0.01</definedName>
    <definedName name="solver_tol" localSheetId="0" hidden="1">0.01</definedName>
    <definedName name="solver_tol" localSheetId="1" hidden="1">0.01</definedName>
    <definedName name="solver_typ" localSheetId="2" hidden="1">3</definedName>
    <definedName name="solver_typ" localSheetId="0" hidden="1">3</definedName>
    <definedName name="solver_typ" localSheetId="1" hidden="1">1</definedName>
    <definedName name="solver_val" localSheetId="2" hidden="1">95</definedName>
    <definedName name="solver_val" localSheetId="0" hidden="1">95</definedName>
    <definedName name="solver_val" localSheetId="1" hidden="1">0</definedName>
    <definedName name="solver_ver" localSheetId="2" hidden="1">3</definedName>
    <definedName name="solver_ver" localSheetId="0" hidden="1">3</definedName>
    <definedName name="solver_ver" localSheetId="1" hidden="1">3</definedName>
    <definedName name="Value">INDEX('How Much to Save'!$C$35:$C$84,MATCH('How Much to Save'!$B$35,Age,0)):INDEX('How Much to Save'!$C$35:$C$84,MATCH(('How Much to Save'!$F$5+5),Age,0))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8" l="1"/>
  <c r="D46" i="8"/>
  <c r="D47" i="8"/>
  <c r="D48" i="8" s="1"/>
  <c r="D49" i="8" s="1"/>
  <c r="D50" i="8" s="1"/>
  <c r="D51" i="8" s="1"/>
  <c r="D52" i="8" s="1"/>
  <c r="D53" i="8" s="1"/>
  <c r="D54" i="8" s="1"/>
  <c r="D55" i="8" s="1"/>
  <c r="D56" i="8" s="1"/>
  <c r="D57" i="8" s="1"/>
  <c r="D58" i="8" s="1"/>
  <c r="D59" i="8" s="1"/>
  <c r="D60" i="8" s="1"/>
  <c r="D61" i="8" s="1"/>
  <c r="D62" i="8" s="1"/>
  <c r="D63" i="8" s="1"/>
  <c r="D64" i="8" s="1"/>
  <c r="D65" i="8" s="1"/>
  <c r="D66" i="8" s="1"/>
  <c r="D67" i="8" s="1"/>
  <c r="D68" i="8" s="1"/>
  <c r="D69" i="8" s="1"/>
  <c r="D70" i="8" s="1"/>
  <c r="D71" i="8" s="1"/>
  <c r="D72" i="8" s="1"/>
  <c r="D73" i="8" s="1"/>
  <c r="D74" i="8" s="1"/>
  <c r="D75" i="8" s="1"/>
  <c r="D76" i="8" s="1"/>
  <c r="D77" i="8" s="1"/>
  <c r="D78" i="8" s="1"/>
  <c r="D79" i="8" s="1"/>
  <c r="D80" i="8" s="1"/>
  <c r="D81" i="8" s="1"/>
  <c r="D82" i="8" s="1"/>
  <c r="D83" i="8" s="1"/>
  <c r="D84" i="8" s="1"/>
  <c r="D85" i="8" s="1"/>
  <c r="D86" i="8" s="1"/>
  <c r="D87" i="8" s="1"/>
  <c r="D88" i="8" s="1"/>
  <c r="D89" i="8" s="1"/>
  <c r="D90" i="8" s="1"/>
  <c r="D91" i="8" s="1"/>
  <c r="D92" i="8" s="1"/>
  <c r="D93" i="8" s="1"/>
  <c r="D94" i="8" s="1"/>
  <c r="D95" i="8" s="1"/>
  <c r="M9" i="8"/>
  <c r="C35" i="1"/>
  <c r="C46" i="8"/>
  <c r="B14" i="8"/>
  <c r="B47" i="8" l="1"/>
  <c r="F47" i="8" s="1"/>
  <c r="F46" i="8"/>
  <c r="M10" i="8"/>
  <c r="F41" i="8"/>
  <c r="B48" i="8"/>
  <c r="F48" i="8" s="1"/>
  <c r="F42" i="8" l="1"/>
  <c r="E46" i="8"/>
  <c r="B49" i="8"/>
  <c r="F49" i="8" s="1"/>
  <c r="F43" i="8"/>
  <c r="C47" i="8" l="1"/>
  <c r="E47" i="8" s="1"/>
  <c r="C48" i="8" s="1"/>
  <c r="E48" i="8" s="1"/>
  <c r="C49" i="8" s="1"/>
  <c r="E49" i="8" s="1"/>
  <c r="C50" i="8" s="1"/>
  <c r="E50" i="8" s="1"/>
  <c r="C51" i="8" s="1"/>
  <c r="E51" i="8" s="1"/>
  <c r="C52" i="8" s="1"/>
  <c r="E52" i="8" s="1"/>
  <c r="C53" i="8" s="1"/>
  <c r="E53" i="8" s="1"/>
  <c r="C54" i="8" s="1"/>
  <c r="E54" i="8" s="1"/>
  <c r="C55" i="8" s="1"/>
  <c r="E55" i="8" s="1"/>
  <c r="C56" i="8" s="1"/>
  <c r="E56" i="8" s="1"/>
  <c r="C57" i="8" s="1"/>
  <c r="E57" i="8" s="1"/>
  <c r="C58" i="8" s="1"/>
  <c r="E58" i="8" s="1"/>
  <c r="C59" i="8" s="1"/>
  <c r="E59" i="8" s="1"/>
  <c r="C60" i="8" s="1"/>
  <c r="E60" i="8" s="1"/>
  <c r="C61" i="8" s="1"/>
  <c r="E61" i="8" s="1"/>
  <c r="C62" i="8" s="1"/>
  <c r="E62" i="8" s="1"/>
  <c r="C63" i="8" s="1"/>
  <c r="E63" i="8" s="1"/>
  <c r="C64" i="8" s="1"/>
  <c r="E64" i="8" s="1"/>
  <c r="C65" i="8" s="1"/>
  <c r="E65" i="8" s="1"/>
  <c r="C66" i="8" s="1"/>
  <c r="E66" i="8" s="1"/>
  <c r="C67" i="8" s="1"/>
  <c r="E67" i="8" s="1"/>
  <c r="C68" i="8" s="1"/>
  <c r="E68" i="8" s="1"/>
  <c r="C69" i="8" s="1"/>
  <c r="E69" i="8" s="1"/>
  <c r="C70" i="8" s="1"/>
  <c r="E70" i="8" s="1"/>
  <c r="C71" i="8" s="1"/>
  <c r="E71" i="8" s="1"/>
  <c r="C72" i="8" s="1"/>
  <c r="E72" i="8" s="1"/>
  <c r="C73" i="8" s="1"/>
  <c r="E73" i="8" s="1"/>
  <c r="C74" i="8" s="1"/>
  <c r="E74" i="8" s="1"/>
  <c r="C75" i="8" s="1"/>
  <c r="E75" i="8" s="1"/>
  <c r="C76" i="8" s="1"/>
  <c r="E76" i="8" s="1"/>
  <c r="C77" i="8" s="1"/>
  <c r="E77" i="8" s="1"/>
  <c r="C78" i="8" s="1"/>
  <c r="E78" i="8" s="1"/>
  <c r="C79" i="8" s="1"/>
  <c r="E79" i="8" s="1"/>
  <c r="C80" i="8" s="1"/>
  <c r="E80" i="8" s="1"/>
  <c r="C81" i="8" s="1"/>
  <c r="E81" i="8" s="1"/>
  <c r="C82" i="8" s="1"/>
  <c r="E82" i="8" s="1"/>
  <c r="C83" i="8" s="1"/>
  <c r="E83" i="8" s="1"/>
  <c r="C84" i="8" s="1"/>
  <c r="E84" i="8" s="1"/>
  <c r="C85" i="8" s="1"/>
  <c r="E85" i="8" s="1"/>
  <c r="C86" i="8" s="1"/>
  <c r="E86" i="8" s="1"/>
  <c r="C87" i="8" s="1"/>
  <c r="E87" i="8" s="1"/>
  <c r="C88" i="8" s="1"/>
  <c r="E88" i="8" s="1"/>
  <c r="C89" i="8" s="1"/>
  <c r="E89" i="8" s="1"/>
  <c r="C90" i="8" s="1"/>
  <c r="E90" i="8" s="1"/>
  <c r="C91" i="8" s="1"/>
  <c r="E91" i="8" s="1"/>
  <c r="C92" i="8" s="1"/>
  <c r="E92" i="8" s="1"/>
  <c r="C93" i="8" s="1"/>
  <c r="E93" i="8" s="1"/>
  <c r="C94" i="8" s="1"/>
  <c r="E94" i="8" s="1"/>
  <c r="C95" i="8" s="1"/>
  <c r="E95" i="8" s="1"/>
  <c r="B50" i="8"/>
  <c r="F50" i="8" s="1"/>
  <c r="F44" i="8"/>
  <c r="B51" i="8" l="1"/>
  <c r="F51" i="8" s="1"/>
  <c r="B52" i="8" l="1"/>
  <c r="F52" i="8" s="1"/>
  <c r="B53" i="8" l="1"/>
  <c r="F53" i="8" s="1"/>
  <c r="B54" i="8" l="1"/>
  <c r="F54" i="8" s="1"/>
  <c r="B55" i="8" l="1"/>
  <c r="F55" i="8" s="1"/>
  <c r="B56" i="8" l="1"/>
  <c r="F56" i="8" s="1"/>
  <c r="B57" i="8" l="1"/>
  <c r="F57" i="8" s="1"/>
  <c r="B58" i="8" l="1"/>
  <c r="F58" i="8" s="1"/>
  <c r="B59" i="8" l="1"/>
  <c r="F59" i="8" s="1"/>
  <c r="B60" i="8" l="1"/>
  <c r="F60" i="8" s="1"/>
  <c r="B61" i="8" l="1"/>
  <c r="F61" i="8" s="1"/>
  <c r="B62" i="8" l="1"/>
  <c r="F62" i="8" s="1"/>
  <c r="B63" i="8" l="1"/>
  <c r="F63" i="8" s="1"/>
  <c r="B64" i="8" l="1"/>
  <c r="F64" i="8" s="1"/>
  <c r="B65" i="8" l="1"/>
  <c r="F65" i="8" s="1"/>
  <c r="B66" i="8" l="1"/>
  <c r="F66" i="8" s="1"/>
  <c r="B67" i="8" l="1"/>
  <c r="F67" i="8" s="1"/>
  <c r="B68" i="8" l="1"/>
  <c r="F68" i="8" s="1"/>
  <c r="B69" i="8" l="1"/>
  <c r="F69" i="8" s="1"/>
  <c r="B70" i="8" l="1"/>
  <c r="F70" i="8" s="1"/>
  <c r="B71" i="8" l="1"/>
  <c r="F71" i="8" s="1"/>
  <c r="B72" i="8" l="1"/>
  <c r="F72" i="8" s="1"/>
  <c r="B73" i="8" l="1"/>
  <c r="F73" i="8" s="1"/>
  <c r="B74" i="8" l="1"/>
  <c r="F74" i="8" s="1"/>
  <c r="B75" i="8" l="1"/>
  <c r="F75" i="8" s="1"/>
  <c r="B76" i="8" l="1"/>
  <c r="F76" i="8" s="1"/>
  <c r="B77" i="8" l="1"/>
  <c r="F77" i="8" s="1"/>
  <c r="B78" i="8" l="1"/>
  <c r="F78" i="8" s="1"/>
  <c r="B79" i="8" l="1"/>
  <c r="F79" i="8" s="1"/>
  <c r="B80" i="8" l="1"/>
  <c r="F80" i="8" s="1"/>
  <c r="B81" i="8" l="1"/>
  <c r="F81" i="8" s="1"/>
  <c r="B17" i="8" s="1"/>
  <c r="B16" i="8" s="1"/>
  <c r="B82" i="8" l="1"/>
  <c r="F82" i="8" s="1"/>
  <c r="B83" i="8" l="1"/>
  <c r="F83" i="8" s="1"/>
  <c r="B84" i="8" l="1"/>
  <c r="F84" i="8" s="1"/>
  <c r="B85" i="8" l="1"/>
  <c r="F85" i="8" s="1"/>
  <c r="B86" i="8" l="1"/>
  <c r="F86" i="8" s="1"/>
  <c r="B87" i="8" l="1"/>
  <c r="F87" i="8" s="1"/>
  <c r="B88" i="8" l="1"/>
  <c r="F88" i="8" s="1"/>
  <c r="B89" i="8" l="1"/>
  <c r="F89" i="8" s="1"/>
  <c r="B90" i="8" l="1"/>
  <c r="F90" i="8" s="1"/>
  <c r="B91" i="8" l="1"/>
  <c r="F91" i="8" s="1"/>
  <c r="B92" i="8" l="1"/>
  <c r="F92" i="8" s="1"/>
  <c r="B93" i="8" l="1"/>
  <c r="F93" i="8" s="1"/>
  <c r="B94" i="8" l="1"/>
  <c r="F94" i="8" s="1"/>
  <c r="B95" i="8" l="1"/>
  <c r="F95" i="8" s="1"/>
  <c r="D47" i="4" l="1"/>
  <c r="D48" i="4" s="1"/>
  <c r="D49" i="4" s="1"/>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D75" i="4" s="1"/>
  <c r="D76" i="4" s="1"/>
  <c r="D77" i="4" s="1"/>
  <c r="D78" i="4" s="1"/>
  <c r="D79" i="4" s="1"/>
  <c r="D80" i="4" s="1"/>
  <c r="D81" i="4" s="1"/>
  <c r="D82" i="4" s="1"/>
  <c r="D83" i="4" s="1"/>
  <c r="D84" i="4" s="1"/>
  <c r="D85" i="4" s="1"/>
  <c r="D86" i="4" s="1"/>
  <c r="D87" i="4" s="1"/>
  <c r="D88" i="4" s="1"/>
  <c r="D89" i="4" s="1"/>
  <c r="D90" i="4" s="1"/>
  <c r="D91" i="4" s="1"/>
  <c r="D92" i="4" s="1"/>
  <c r="D93" i="4" s="1"/>
  <c r="D94" i="4" s="1"/>
  <c r="D95" i="4" s="1"/>
  <c r="D96" i="4" s="1"/>
  <c r="L5" i="1"/>
  <c r="L6" i="1"/>
  <c r="F5" i="1" s="1"/>
  <c r="B47" i="4" l="1"/>
  <c r="B48" i="4" s="1"/>
  <c r="M10" i="4"/>
  <c r="M9" i="4"/>
  <c r="B15" i="4"/>
  <c r="B20" i="4" l="1"/>
  <c r="C47" i="4" s="1"/>
  <c r="F48" i="4"/>
  <c r="B49" i="4"/>
  <c r="F47" i="4"/>
  <c r="E47" i="4" l="1"/>
  <c r="C48" i="4" s="1"/>
  <c r="E48" i="4" s="1"/>
  <c r="C49" i="4" s="1"/>
  <c r="E49" i="4" s="1"/>
  <c r="C50" i="4" s="1"/>
  <c r="E50" i="4" s="1"/>
  <c r="C51" i="4" s="1"/>
  <c r="E51" i="4" s="1"/>
  <c r="C52" i="4" s="1"/>
  <c r="E52" i="4" s="1"/>
  <c r="C53" i="4" s="1"/>
  <c r="E53" i="4" s="1"/>
  <c r="C54" i="4" s="1"/>
  <c r="E54" i="4" s="1"/>
  <c r="C55" i="4" s="1"/>
  <c r="E55" i="4" s="1"/>
  <c r="C56" i="4" s="1"/>
  <c r="E56" i="4" s="1"/>
  <c r="C57" i="4" s="1"/>
  <c r="E57" i="4" s="1"/>
  <c r="C58" i="4" s="1"/>
  <c r="E58" i="4" s="1"/>
  <c r="C59" i="4" s="1"/>
  <c r="E59" i="4" s="1"/>
  <c r="C60" i="4" s="1"/>
  <c r="E60" i="4" s="1"/>
  <c r="C61" i="4" s="1"/>
  <c r="E61" i="4" s="1"/>
  <c r="C62" i="4" s="1"/>
  <c r="E62" i="4" s="1"/>
  <c r="C63" i="4" s="1"/>
  <c r="E63" i="4" s="1"/>
  <c r="C64" i="4" s="1"/>
  <c r="E64" i="4" s="1"/>
  <c r="C65" i="4" s="1"/>
  <c r="E65" i="4" s="1"/>
  <c r="C66" i="4" s="1"/>
  <c r="E66" i="4" s="1"/>
  <c r="C67" i="4" s="1"/>
  <c r="E67" i="4" s="1"/>
  <c r="C68" i="4" s="1"/>
  <c r="E68" i="4" s="1"/>
  <c r="C69" i="4" s="1"/>
  <c r="E69" i="4" s="1"/>
  <c r="C70" i="4" s="1"/>
  <c r="E70" i="4" s="1"/>
  <c r="C71" i="4" s="1"/>
  <c r="E71" i="4" s="1"/>
  <c r="C72" i="4" s="1"/>
  <c r="E72" i="4" s="1"/>
  <c r="C73" i="4" s="1"/>
  <c r="E73" i="4" s="1"/>
  <c r="C74" i="4" s="1"/>
  <c r="E74" i="4" s="1"/>
  <c r="C75" i="4" s="1"/>
  <c r="E75" i="4" s="1"/>
  <c r="C76" i="4" s="1"/>
  <c r="E76" i="4" s="1"/>
  <c r="C77" i="4" s="1"/>
  <c r="E77" i="4" s="1"/>
  <c r="C78" i="4" s="1"/>
  <c r="E78" i="4" s="1"/>
  <c r="C79" i="4" s="1"/>
  <c r="E79" i="4" s="1"/>
  <c r="C80" i="4" s="1"/>
  <c r="E80" i="4" s="1"/>
  <c r="C81" i="4" s="1"/>
  <c r="E81" i="4" s="1"/>
  <c r="C82" i="4" s="1"/>
  <c r="E82" i="4" s="1"/>
  <c r="C83" i="4" s="1"/>
  <c r="E83" i="4" s="1"/>
  <c r="C84" i="4" s="1"/>
  <c r="E84" i="4" s="1"/>
  <c r="C85" i="4" s="1"/>
  <c r="E85" i="4" s="1"/>
  <c r="C86" i="4" s="1"/>
  <c r="E86" i="4" s="1"/>
  <c r="C87" i="4" s="1"/>
  <c r="E87" i="4" s="1"/>
  <c r="C88" i="4" s="1"/>
  <c r="E88" i="4" s="1"/>
  <c r="C89" i="4" s="1"/>
  <c r="E89" i="4" s="1"/>
  <c r="C90" i="4" s="1"/>
  <c r="E90" i="4" s="1"/>
  <c r="C91" i="4" s="1"/>
  <c r="E91" i="4" s="1"/>
  <c r="C92" i="4" s="1"/>
  <c r="E92" i="4" s="1"/>
  <c r="C93" i="4" s="1"/>
  <c r="E93" i="4" s="1"/>
  <c r="C94" i="4" s="1"/>
  <c r="E94" i="4" s="1"/>
  <c r="C95" i="4" s="1"/>
  <c r="E95" i="4" s="1"/>
  <c r="C96" i="4" s="1"/>
  <c r="E96" i="4" s="1"/>
  <c r="M11" i="4"/>
  <c r="L7" i="1" s="1"/>
  <c r="B50" i="4"/>
  <c r="F49" i="4"/>
  <c r="F7" i="1"/>
  <c r="B51" i="4" l="1"/>
  <c r="F50" i="4"/>
  <c r="F51" i="4" l="1"/>
  <c r="B52" i="4"/>
  <c r="B53" i="4" l="1"/>
  <c r="F52" i="4"/>
  <c r="B54" i="4" l="1"/>
  <c r="F53" i="4"/>
  <c r="B55" i="4" l="1"/>
  <c r="F54" i="4"/>
  <c r="B56" i="4" l="1"/>
  <c r="F55" i="4"/>
  <c r="D35" i="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B35" i="1"/>
  <c r="B57" i="4" l="1"/>
  <c r="F56" i="4"/>
  <c r="B36" i="1"/>
  <c r="B58" i="4" l="1"/>
  <c r="F57" i="4"/>
  <c r="B37" i="1"/>
  <c r="G37" i="1" s="1"/>
  <c r="G36" i="1"/>
  <c r="B59" i="4" l="1"/>
  <c r="F58" i="4"/>
  <c r="B38" i="1"/>
  <c r="F59" i="4" l="1"/>
  <c r="B60" i="4"/>
  <c r="B39" i="1"/>
  <c r="B40" i="1" s="1"/>
  <c r="B61" i="4" l="1"/>
  <c r="F60" i="4"/>
  <c r="G39" i="1"/>
  <c r="B41" i="1"/>
  <c r="G41" i="1" s="1"/>
  <c r="G40" i="1" l="1"/>
  <c r="B62" i="4"/>
  <c r="F61" i="4"/>
  <c r="B42" i="1"/>
  <c r="B63" i="4" l="1"/>
  <c r="F62" i="4"/>
  <c r="B43" i="1"/>
  <c r="B64" i="4" l="1"/>
  <c r="F63" i="4"/>
  <c r="G42" i="1"/>
  <c r="B44" i="1"/>
  <c r="G43" i="1" l="1"/>
  <c r="B65" i="4"/>
  <c r="F64" i="4"/>
  <c r="B45" i="1"/>
  <c r="G44" i="1" l="1"/>
  <c r="B66" i="4"/>
  <c r="F65" i="4"/>
  <c r="B46" i="1"/>
  <c r="B67" i="4" l="1"/>
  <c r="F66" i="4"/>
  <c r="G45" i="1"/>
  <c r="B47" i="1"/>
  <c r="F67" i="4" l="1"/>
  <c r="B68" i="4"/>
  <c r="G46" i="1"/>
  <c r="B48" i="1"/>
  <c r="G48" i="1" s="1"/>
  <c r="B69" i="4" l="1"/>
  <c r="F68" i="4"/>
  <c r="G47" i="1"/>
  <c r="B49" i="1"/>
  <c r="B70" i="4" l="1"/>
  <c r="F69" i="4"/>
  <c r="B50" i="1"/>
  <c r="B71" i="4" l="1"/>
  <c r="F70" i="4"/>
  <c r="G49" i="1"/>
  <c r="B51" i="1"/>
  <c r="B72" i="4" l="1"/>
  <c r="F71" i="4"/>
  <c r="G50" i="1"/>
  <c r="B52" i="1"/>
  <c r="F72" i="4" l="1"/>
  <c r="B73" i="4"/>
  <c r="G51" i="1"/>
  <c r="B53" i="1"/>
  <c r="G52" i="1" l="1"/>
  <c r="B74" i="4"/>
  <c r="F73" i="4"/>
  <c r="B54" i="1"/>
  <c r="G53" i="1" l="1"/>
  <c r="B75" i="4"/>
  <c r="F74" i="4"/>
  <c r="B55" i="1"/>
  <c r="G54" i="1" l="1"/>
  <c r="F75" i="4"/>
  <c r="B76" i="4"/>
  <c r="B56" i="1"/>
  <c r="B77" i="4" l="1"/>
  <c r="F76" i="4"/>
  <c r="G55" i="1"/>
  <c r="B57" i="1"/>
  <c r="G56" i="1" l="1"/>
  <c r="B78" i="4"/>
  <c r="F77" i="4"/>
  <c r="B58" i="1"/>
  <c r="B79" i="4" l="1"/>
  <c r="F78" i="4"/>
  <c r="B59" i="1"/>
  <c r="B80" i="4" l="1"/>
  <c r="F79" i="4"/>
  <c r="B60" i="1"/>
  <c r="G59" i="1" l="1"/>
  <c r="F80" i="4"/>
  <c r="B81" i="4"/>
  <c r="B61" i="1"/>
  <c r="B82" i="4" l="1"/>
  <c r="F81" i="4"/>
  <c r="G60" i="1"/>
  <c r="B62" i="1"/>
  <c r="B83" i="4" l="1"/>
  <c r="F82" i="4"/>
  <c r="G61" i="1"/>
  <c r="B63" i="1"/>
  <c r="F83" i="4" l="1"/>
  <c r="B84" i="4"/>
  <c r="B64" i="1"/>
  <c r="B85" i="4" l="1"/>
  <c r="F84" i="4"/>
  <c r="B65" i="1"/>
  <c r="G64" i="1" l="1"/>
  <c r="B86" i="4"/>
  <c r="F85" i="4"/>
  <c r="B66" i="1"/>
  <c r="B87" i="4" l="1"/>
  <c r="F86" i="4"/>
  <c r="G65" i="1"/>
  <c r="B67" i="1"/>
  <c r="B88" i="4" l="1"/>
  <c r="F87" i="4"/>
  <c r="G66" i="1"/>
  <c r="B68" i="1"/>
  <c r="B89" i="4" l="1"/>
  <c r="F88" i="4"/>
  <c r="B69" i="1"/>
  <c r="B90" i="4" l="1"/>
  <c r="F89" i="4"/>
  <c r="B70" i="1"/>
  <c r="B91" i="4" l="1"/>
  <c r="F90" i="4"/>
  <c r="G69" i="1"/>
  <c r="B71" i="1"/>
  <c r="F91" i="4" l="1"/>
  <c r="B92" i="4"/>
  <c r="G70" i="1"/>
  <c r="B72" i="1"/>
  <c r="B93" i="4" l="1"/>
  <c r="F92" i="4"/>
  <c r="B73" i="1"/>
  <c r="G72" i="1" l="1"/>
  <c r="B94" i="4"/>
  <c r="F93" i="4"/>
  <c r="B74" i="1"/>
  <c r="G73" i="1" l="1"/>
  <c r="B95" i="4"/>
  <c r="F94" i="4"/>
  <c r="B75" i="1"/>
  <c r="B96" i="4" l="1"/>
  <c r="F96" i="4" s="1"/>
  <c r="F95" i="4"/>
  <c r="G74" i="1"/>
  <c r="B76" i="1"/>
  <c r="G75" i="1" l="1"/>
  <c r="B77" i="1"/>
  <c r="G76" i="1" l="1"/>
  <c r="B78" i="1"/>
  <c r="G77" i="1" l="1"/>
  <c r="B79" i="1"/>
  <c r="G78" i="1" l="1"/>
  <c r="B80" i="1"/>
  <c r="G80" i="1" s="1"/>
  <c r="G79" i="1" l="1"/>
  <c r="B81" i="1"/>
  <c r="G81" i="1" s="1"/>
  <c r="B82" i="1" l="1"/>
  <c r="G82" i="1" s="1"/>
  <c r="B83" i="1" l="1"/>
  <c r="G83" i="1" s="1"/>
  <c r="B84" i="1" l="1"/>
  <c r="G84" i="1" l="1"/>
  <c r="F35" i="1"/>
  <c r="C36" i="1" s="1"/>
  <c r="F36" i="1" s="1"/>
  <c r="G35" i="1"/>
  <c r="E35" i="1" l="1"/>
  <c r="E36" i="1"/>
  <c r="C37" i="1"/>
  <c r="F37" i="1" s="1"/>
  <c r="E37" i="1" l="1"/>
  <c r="C38" i="1"/>
  <c r="F38" i="1" l="1"/>
  <c r="C39" i="1" s="1"/>
  <c r="F39" i="1" s="1"/>
  <c r="G38" i="1"/>
  <c r="E38" i="1" l="1"/>
  <c r="E39" i="1"/>
  <c r="C40" i="1"/>
  <c r="F40" i="1" s="1"/>
  <c r="E40" i="1" l="1"/>
  <c r="C41" i="1"/>
  <c r="F41" i="1" s="1"/>
  <c r="C42" i="1" l="1"/>
  <c r="F42" i="1" s="1"/>
  <c r="E41" i="1"/>
  <c r="E42" i="1" l="1"/>
  <c r="C43" i="1"/>
  <c r="F43" i="1" s="1"/>
  <c r="C44" i="1" l="1"/>
  <c r="F44" i="1" s="1"/>
  <c r="E43" i="1"/>
  <c r="E44" i="1" l="1"/>
  <c r="C45" i="1"/>
  <c r="F45" i="1" s="1"/>
  <c r="E45" i="1" l="1"/>
  <c r="C46" i="1"/>
  <c r="F46" i="1" s="1"/>
  <c r="C47" i="1" l="1"/>
  <c r="F47" i="1" s="1"/>
  <c r="E46" i="1"/>
  <c r="E47" i="1" l="1"/>
  <c r="C48" i="1"/>
  <c r="F48" i="1" s="1"/>
  <c r="C49" i="1" l="1"/>
  <c r="F49" i="1" s="1"/>
  <c r="E48" i="1"/>
  <c r="E49" i="1" l="1"/>
  <c r="C50" i="1"/>
  <c r="F50" i="1" s="1"/>
  <c r="E50" i="1" l="1"/>
  <c r="C51" i="1"/>
  <c r="F51" i="1" s="1"/>
  <c r="C52" i="1" l="1"/>
  <c r="F52" i="1" s="1"/>
  <c r="E51" i="1"/>
  <c r="E52" i="1" l="1"/>
  <c r="C53" i="1"/>
  <c r="F53" i="1" s="1"/>
  <c r="E53" i="1" l="1"/>
  <c r="C54" i="1"/>
  <c r="F54" i="1" s="1"/>
  <c r="C55" i="1" l="1"/>
  <c r="F55" i="1" s="1"/>
  <c r="E54" i="1"/>
  <c r="E55" i="1" l="1"/>
  <c r="C56" i="1"/>
  <c r="F56" i="1" s="1"/>
  <c r="C57" i="1" l="1"/>
  <c r="E56" i="1"/>
  <c r="F57" i="1" l="1"/>
  <c r="C58" i="1" s="1"/>
  <c r="G57" i="1"/>
  <c r="F58" i="1" l="1"/>
  <c r="E58" i="1" s="1"/>
  <c r="G58" i="1"/>
  <c r="E57" i="1"/>
  <c r="C59" i="1" l="1"/>
  <c r="F59" i="1" s="1"/>
  <c r="C60" i="1" s="1"/>
  <c r="F60" i="1" s="1"/>
  <c r="E59" i="1" l="1"/>
  <c r="E60" i="1"/>
  <c r="C61" i="1"/>
  <c r="F61" i="1" s="1"/>
  <c r="E61" i="1" l="1"/>
  <c r="C62" i="1"/>
  <c r="F62" i="1" l="1"/>
  <c r="C63" i="1" s="1"/>
  <c r="G62" i="1"/>
  <c r="F63" i="1" l="1"/>
  <c r="G63" i="1"/>
  <c r="E62" i="1"/>
  <c r="E63" i="1"/>
  <c r="C64" i="1"/>
  <c r="F64" i="1" s="1"/>
  <c r="C65" i="1" l="1"/>
  <c r="F65" i="1" s="1"/>
  <c r="E64" i="1"/>
  <c r="C66" i="1" l="1"/>
  <c r="F66" i="1" s="1"/>
  <c r="E65" i="1"/>
  <c r="E66" i="1" l="1"/>
  <c r="C67" i="1"/>
  <c r="F67" i="1" l="1"/>
  <c r="C68" i="1" s="1"/>
  <c r="G67" i="1"/>
  <c r="E67" i="1" l="1"/>
  <c r="F68" i="1"/>
  <c r="C69" i="1" s="1"/>
  <c r="F69" i="1" s="1"/>
  <c r="G68" i="1"/>
  <c r="E68" i="1" l="1"/>
  <c r="E69" i="1"/>
  <c r="C70" i="1"/>
  <c r="F70" i="1" s="1"/>
  <c r="C71" i="1" l="1"/>
  <c r="E70" i="1"/>
  <c r="F71" i="1" l="1"/>
  <c r="E71" i="1" s="1"/>
  <c r="G71" i="1"/>
  <c r="F10" i="1"/>
  <c r="C72" i="1" l="1"/>
  <c r="F72" i="1" s="1"/>
  <c r="C73" i="1" s="1"/>
  <c r="F73" i="1" s="1"/>
  <c r="E72" i="1" l="1"/>
  <c r="C74" i="1"/>
  <c r="F74" i="1" s="1"/>
  <c r="E73" i="1"/>
  <c r="E74" i="1" l="1"/>
  <c r="C75" i="1"/>
  <c r="F75" i="1" s="1"/>
  <c r="C76" i="1" l="1"/>
  <c r="F76" i="1" s="1"/>
  <c r="E75" i="1"/>
  <c r="E76" i="1" l="1"/>
  <c r="C77" i="1"/>
  <c r="F77" i="1" s="1"/>
  <c r="E77" i="1" l="1"/>
  <c r="C78" i="1"/>
  <c r="F78" i="1" s="1"/>
  <c r="C79" i="1" l="1"/>
  <c r="F79" i="1" s="1"/>
  <c r="E78" i="1"/>
  <c r="E79" i="1" l="1"/>
  <c r="C80" i="1"/>
  <c r="F80" i="1" s="1"/>
  <c r="C81" i="1" l="1"/>
  <c r="F81" i="1" s="1"/>
  <c r="E80" i="1"/>
  <c r="C82" i="1" l="1"/>
  <c r="F82" i="1" s="1"/>
  <c r="E81" i="1"/>
  <c r="E82" i="1" l="1"/>
  <c r="C83" i="1"/>
  <c r="F83" i="1" s="1"/>
  <c r="E83" i="1" l="1"/>
  <c r="C84" i="1"/>
  <c r="F84" i="1" s="1"/>
  <c r="E8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Staton</author>
  </authors>
  <commentList>
    <comment ref="D6" authorId="0" shapeId="0" xr:uid="{6D4D7CBB-4AD6-40CA-9F6B-D3E748E23673}">
      <text>
        <r>
          <rPr>
            <b/>
            <sz val="9"/>
            <color indexed="81"/>
            <rFont val="Tahoma"/>
            <family val="2"/>
          </rPr>
          <t>Enter the amount that you will need to pull from your investments, excluding social security, pension, real estate income, etc. If you are unsure, a general rule of thumb, is to take 70% of your current income.</t>
        </r>
        <r>
          <rPr>
            <sz val="9"/>
            <color indexed="81"/>
            <rFont val="Tahoma"/>
            <family val="2"/>
          </rPr>
          <t xml:space="preserve">
</t>
        </r>
      </text>
    </comment>
    <comment ref="D12" authorId="0" shapeId="0" xr:uid="{2D8D4FF0-5B02-4D1E-AFB6-BEED34DC9128}">
      <text>
        <r>
          <rPr>
            <b/>
            <sz val="9"/>
            <color indexed="81"/>
            <rFont val="Tahoma"/>
            <family val="2"/>
          </rPr>
          <t>Remember, during Financial Freedom (retirement) your risk profile might be different than what it is now. Typically, the risk profile would be more conservative than the accumulation phase.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 Staton</author>
  </authors>
  <commentList>
    <comment ref="D6" authorId="0" shapeId="0" xr:uid="{D2359445-1D9E-4E74-8FE2-D370DABDEDD5}">
      <text>
        <r>
          <rPr>
            <b/>
            <sz val="9"/>
            <color indexed="81"/>
            <rFont val="Tahoma"/>
            <family val="2"/>
          </rPr>
          <t>Include the balance of any investment account you may already have today</t>
        </r>
      </text>
    </comment>
    <comment ref="D8" authorId="0" shapeId="0" xr:uid="{2442E564-73C0-4D5C-B6C3-E1B4D4DB6464}">
      <text>
        <r>
          <rPr>
            <b/>
            <sz val="9"/>
            <color indexed="81"/>
            <rFont val="Tahoma"/>
            <family val="2"/>
          </rPr>
          <t>Remember this risk profile represents the period of time where you are able to take the most risk. Typically, your risk profile would be more aggressive during accumulation phase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Ryan Staton</author>
  </authors>
  <commentList>
    <comment ref="D5" authorId="0" shapeId="0" xr:uid="{D5D79E73-A4B9-4179-97E4-306BE8AE8F3A}">
      <text>
        <r>
          <rPr>
            <b/>
            <sz val="9"/>
            <color indexed="81"/>
            <rFont val="Tahoma"/>
            <family val="2"/>
          </rPr>
          <t>Enter the amount that you will need to pull from your investments, excluding social security, pension, real estate income, etc. If you are unsure, a general rule of thumb, is to take 70% of your current income.</t>
        </r>
        <r>
          <rPr>
            <sz val="9"/>
            <color indexed="81"/>
            <rFont val="Tahoma"/>
            <family val="2"/>
          </rPr>
          <t xml:space="preserve">
</t>
        </r>
      </text>
    </comment>
    <comment ref="D11" authorId="0" shapeId="0" xr:uid="{1DA5A438-9CC1-4915-BA9E-0E6ACB3D46A1}">
      <text>
        <r>
          <rPr>
            <b/>
            <sz val="9"/>
            <color indexed="81"/>
            <rFont val="Tahoma"/>
            <family val="2"/>
          </rPr>
          <t>Remember, during Financial Freedom (retirement) your risk profile might be different than what it is now. Typically, the risk profile would be more conservative than the accumulation phase.</t>
        </r>
        <r>
          <rPr>
            <sz val="9"/>
            <color indexed="81"/>
            <rFont val="Tahoma"/>
            <family val="2"/>
          </rPr>
          <t xml:space="preserve">
</t>
        </r>
      </text>
    </comment>
  </commentList>
</comments>
</file>

<file path=xl/sharedStrings.xml><?xml version="1.0" encoding="utf-8"?>
<sst xmlns="http://schemas.openxmlformats.org/spreadsheetml/2006/main" count="62" uniqueCount="41">
  <si>
    <t xml:space="preserve">Investment Objective / Risk </t>
  </si>
  <si>
    <t>Aggressive</t>
  </si>
  <si>
    <t>Annual Income Desired in Today's dollars</t>
  </si>
  <si>
    <t>Custom Rate of Return</t>
  </si>
  <si>
    <t>Your current age</t>
  </si>
  <si>
    <t>Starting Investment amount</t>
  </si>
  <si>
    <t>Age at Start of Distribution</t>
  </si>
  <si>
    <t>Inflation</t>
  </si>
  <si>
    <t>Annual Growth Rate</t>
  </si>
  <si>
    <t>Years Needed Until 95</t>
  </si>
  <si>
    <t>Annual Inflated Starting Withdrawal Amount</t>
  </si>
  <si>
    <t>Amount You Need at Start of Financial Freedom to Fund Through Age 95</t>
  </si>
  <si>
    <t>Age</t>
  </si>
  <si>
    <t>Start of Year</t>
  </si>
  <si>
    <t>Annually</t>
  </si>
  <si>
    <t>End of year</t>
  </si>
  <si>
    <t>Desired Age to be Financially Free</t>
  </si>
  <si>
    <t xml:space="preserve">Accumulating for Financial Freedom </t>
  </si>
  <si>
    <t>Current Age</t>
  </si>
  <si>
    <t xml:space="preserve">Starting Investment </t>
  </si>
  <si>
    <t>Annual Contribution</t>
  </si>
  <si>
    <t>Projected Amount Accumulated</t>
  </si>
  <si>
    <t>Beginning of Year Investment Balance</t>
  </si>
  <si>
    <t>Annual contribution</t>
  </si>
  <si>
    <t>Investment Growth</t>
  </si>
  <si>
    <t>Investment Balance</t>
  </si>
  <si>
    <t>Investment Amount at Desired Freedom Age</t>
  </si>
  <si>
    <t>Determine How Much You Need to be Financially Free</t>
  </si>
  <si>
    <t>Amount  Need at Start of Financial Freedom to Fund Through Age 95</t>
  </si>
  <si>
    <t>How will your investments be invested after Freedom (Retirement)?</t>
  </si>
  <si>
    <r>
      <t xml:space="preserve">Step 2: </t>
    </r>
    <r>
      <rPr>
        <sz val="12"/>
        <color theme="1"/>
        <rFont val="Calibri"/>
        <family val="2"/>
        <scheme val="minor"/>
      </rPr>
      <t xml:space="preserve">Determine your risk profile for how you would like your funds invested. Remember this is when you will begin distributing funds from your investments to live on so it may be prudent to move to a more conservative risk profile than you were in the accumulation phase. </t>
    </r>
    <r>
      <rPr>
        <b/>
        <sz val="12"/>
        <color theme="1"/>
        <rFont val="Calibri"/>
        <family val="2"/>
        <scheme val="minor"/>
      </rPr>
      <t>(Input values in gray shaded areas below)</t>
    </r>
  </si>
  <si>
    <r>
      <t xml:space="preserve">Step 1: </t>
    </r>
    <r>
      <rPr>
        <sz val="12"/>
        <color theme="1"/>
        <rFont val="Calibri"/>
        <family val="2"/>
        <scheme val="minor"/>
      </rPr>
      <t>Determine how much you need to pull from your investments at your financial freedom (retirement) age.  We will help you calculate how much you will need after inflation.  Your "Annual Income Desired in Today's Dollars" is the amount you would pull from your investments. To calculate your income need, estimate your future living expenses in financial freedom. You may want to exclude your annual social security and pension benefit (if applicable):</t>
    </r>
    <r>
      <rPr>
        <b/>
        <sz val="12"/>
        <color theme="1"/>
        <rFont val="Calibri"/>
        <family val="2"/>
        <scheme val="minor"/>
      </rPr>
      <t xml:space="preserve">  (Input values in gray shaded areas on the left)</t>
    </r>
  </si>
  <si>
    <t>Determine Investment Growth During Financial Freedom Years (Step 2)</t>
  </si>
  <si>
    <t>Determine Income Need at Financial Freedom (Step 1)</t>
  </si>
  <si>
    <r>
      <rPr>
        <b/>
        <sz val="12"/>
        <color theme="1"/>
        <rFont val="Calibri"/>
        <family val="2"/>
        <scheme val="minor"/>
      </rPr>
      <t xml:space="preserve">Step 3: </t>
    </r>
    <r>
      <rPr>
        <sz val="12"/>
        <color theme="1"/>
        <rFont val="Calibri"/>
        <family val="2"/>
        <scheme val="minor"/>
      </rPr>
      <t xml:space="preserve">Determine how much you need to save for financial freedom by entering starting investment and solving for annual contribution need </t>
    </r>
    <r>
      <rPr>
        <b/>
        <sz val="12"/>
        <color theme="1"/>
        <rFont val="Calibri"/>
        <family val="2"/>
        <scheme val="minor"/>
      </rPr>
      <t>(Input values in gray areas below)</t>
    </r>
  </si>
  <si>
    <r>
      <t xml:space="preserve">Step 1: </t>
    </r>
    <r>
      <rPr>
        <sz val="12"/>
        <color theme="1"/>
        <rFont val="Calibri"/>
        <family val="2"/>
        <scheme val="minor"/>
      </rPr>
      <t>Determine how much you need to pull from your investments as income. You may want to exclude your annual social security and pension benefit (if applicable):</t>
    </r>
    <r>
      <rPr>
        <b/>
        <sz val="12"/>
        <color theme="1"/>
        <rFont val="Calibri"/>
        <family val="2"/>
        <scheme val="minor"/>
      </rPr>
      <t xml:space="preserve">  (Input values in gray shaded areas on the left)</t>
    </r>
  </si>
  <si>
    <t>Balanced</t>
  </si>
  <si>
    <t>How Much to Save</t>
  </si>
  <si>
    <t>How Much do I Need to be Financially Free</t>
  </si>
  <si>
    <t>Tools and Calculators Disclaimer:  These calculators are designed to be informational and educational tools only, and when used alone, do not constitute financial advice. We strongly recommend that you seek the advice of a CERTIFIED FINANCIAL PLANNER™ before making any type of investment or planning decision. We also encourage you to review your financial plan periodically as your financial circumstances change. The results presented by this calculator are hypothetical and may not reflect actual figures. AllGen Financial Advisors, Inc. and its affiliates are not responsible for the consequences of any decisions or actions taken in reliance upon or as a result of the information provided by these tools. AllGen Financial Advisors, Inc. is not responsible for any human or mechanical errors or omissions.</t>
  </si>
  <si>
    <t>How will your investments be invested during Freedom (Retirement)?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</si>
</sst>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0.0%"/>
    <numFmt numFmtId="165" formatCode="&quot;$&quot;#,##0"/>
    <numFmt numFmtId="166" formatCode="@*."/>
    <numFmt numFmtId="167" formatCode="_(&quot;$&quot;* #,##0_);_(&quot;$&quot;* \(#,##0\);_(&quot;$&quot;* &quot;-&quot;??_);_(@_)"/>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b/>
      <sz val="20"/>
      <color theme="1"/>
      <name val="Calibri"/>
      <family val="2"/>
      <scheme val="minor"/>
    </font>
    <font>
      <i/>
      <sz val="11"/>
      <color theme="2" tint="-0.749992370372631"/>
      <name val="Calibri"/>
      <family val="2"/>
      <scheme val="minor"/>
    </font>
    <font>
      <sz val="12"/>
      <color theme="2" tint="-0.749992370372631"/>
      <name val="Calibri"/>
      <family val="2"/>
      <scheme val="minor"/>
    </font>
    <font>
      <sz val="11"/>
      <name val="Calibri"/>
      <family val="2"/>
      <scheme val="minor"/>
    </font>
    <font>
      <b/>
      <sz val="14"/>
      <color theme="1"/>
      <name val="Calibri"/>
      <family val="2"/>
      <scheme val="minor"/>
    </font>
    <font>
      <b/>
      <sz val="26"/>
      <color theme="1"/>
      <name val="Calibri"/>
      <family val="2"/>
      <scheme val="minor"/>
    </font>
    <font>
      <b/>
      <sz val="20"/>
      <name val="Calibri"/>
      <family val="2"/>
      <scheme val="minor"/>
    </font>
    <font>
      <b/>
      <sz val="12"/>
      <color theme="1"/>
      <name val="Calibri"/>
      <family val="2"/>
      <scheme val="minor"/>
    </font>
    <font>
      <b/>
      <sz val="9"/>
      <color indexed="81"/>
      <name val="Tahoma"/>
      <family val="2"/>
    </font>
    <font>
      <sz val="9"/>
      <color indexed="81"/>
      <name val="Tahoma"/>
      <family val="2"/>
    </font>
    <font>
      <b/>
      <sz val="14"/>
      <name val="Calibri"/>
      <family val="2"/>
      <scheme val="minor"/>
    </font>
    <font>
      <sz val="12"/>
      <color theme="1"/>
      <name val="Calibri"/>
      <family val="2"/>
      <scheme val="minor"/>
    </font>
    <font>
      <b/>
      <sz val="26"/>
      <name val="Calibri"/>
      <family val="2"/>
      <scheme val="minor"/>
    </font>
    <font>
      <i/>
      <sz val="11"/>
      <color theme="1"/>
      <name val="Calibri"/>
      <family val="2"/>
      <scheme val="minor"/>
    </font>
    <font>
      <i/>
      <sz val="11"/>
      <name val="Calibri"/>
      <family val="2"/>
      <scheme val="minor"/>
    </font>
    <font>
      <i/>
      <sz val="10"/>
      <color theme="2" tint="-0.749992370372631"/>
      <name val="Calibri"/>
      <family val="2"/>
      <scheme val="minor"/>
    </font>
    <font>
      <sz val="12"/>
      <name val="Calibri"/>
      <family val="2"/>
      <scheme val="minor"/>
    </font>
    <font>
      <b/>
      <sz val="16"/>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rgb="FFB9ED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B0F0"/>
      </bottom>
      <diagonal/>
    </border>
    <border>
      <left/>
      <right/>
      <top style="medium">
        <color rgb="FF00B0F0"/>
      </top>
      <bottom/>
      <diagonal/>
    </border>
    <border>
      <left/>
      <right/>
      <top/>
      <bottom style="thick">
        <color rgb="FF00B0F0"/>
      </bottom>
      <diagonal/>
    </border>
    <border>
      <left/>
      <right/>
      <top style="thick">
        <color rgb="FF00B0F0"/>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21" fillId="34" borderId="0" xfId="43" applyNumberFormat="1" applyFont="1" applyFill="1" applyBorder="1" applyAlignment="1" applyProtection="1">
      <alignment horizontal="right"/>
      <protection locked="0"/>
    </xf>
    <xf numFmtId="44" fontId="21" fillId="34" borderId="0" xfId="42" applyFont="1" applyFill="1" applyBorder="1" applyAlignment="1" applyProtection="1">
      <alignment horizontal="right"/>
      <protection locked="0"/>
    </xf>
    <xf numFmtId="0" fontId="0" fillId="33" borderId="0" xfId="0" applyFill="1" applyBorder="1" applyProtection="1"/>
    <xf numFmtId="0" fontId="16" fillId="33" borderId="0" xfId="0" applyFont="1" applyFill="1" applyBorder="1" applyAlignment="1" applyProtection="1">
      <alignment horizontal="left"/>
    </xf>
    <xf numFmtId="44" fontId="0" fillId="33" borderId="0" xfId="42" applyFont="1" applyFill="1" applyBorder="1" applyProtection="1"/>
    <xf numFmtId="164" fontId="0" fillId="33" borderId="0" xfId="43" applyNumberFormat="1" applyFont="1" applyFill="1" applyBorder="1" applyProtection="1"/>
    <xf numFmtId="0" fontId="0" fillId="33" borderId="0" xfId="0" applyFill="1" applyProtection="1"/>
    <xf numFmtId="0" fontId="18" fillId="33" borderId="10" xfId="0" applyFont="1" applyFill="1" applyBorder="1" applyAlignment="1" applyProtection="1">
      <alignment horizontal="center"/>
    </xf>
    <xf numFmtId="0" fontId="18" fillId="33" borderId="10" xfId="0" applyFont="1" applyFill="1" applyBorder="1" applyAlignment="1" applyProtection="1">
      <alignment horizontal="center" wrapText="1"/>
    </xf>
    <xf numFmtId="0" fontId="16" fillId="33" borderId="10" xfId="0" applyFont="1" applyFill="1" applyBorder="1" applyProtection="1"/>
    <xf numFmtId="0" fontId="13" fillId="33" borderId="0" xfId="0" applyFont="1" applyFill="1" applyBorder="1" applyAlignment="1" applyProtection="1">
      <alignment horizontal="center"/>
    </xf>
    <xf numFmtId="0" fontId="17" fillId="33" borderId="0" xfId="0" applyFont="1" applyFill="1" applyBorder="1" applyAlignment="1" applyProtection="1">
      <alignment horizontal="right"/>
    </xf>
    <xf numFmtId="44" fontId="0" fillId="33" borderId="0" xfId="42" applyFont="1" applyFill="1" applyProtection="1"/>
    <xf numFmtId="0" fontId="16" fillId="33" borderId="0" xfId="0" applyFont="1" applyFill="1" applyBorder="1" applyAlignment="1" applyProtection="1">
      <alignment horizontal="center"/>
    </xf>
    <xf numFmtId="165" fontId="0" fillId="33" borderId="0" xfId="42" applyNumberFormat="1" applyFont="1" applyFill="1" applyBorder="1" applyAlignment="1" applyProtection="1">
      <alignment horizontal="center"/>
    </xf>
    <xf numFmtId="165" fontId="0" fillId="33" borderId="0" xfId="0" applyNumberFormat="1" applyFill="1" applyProtection="1"/>
    <xf numFmtId="165" fontId="17" fillId="33" borderId="0" xfId="42" applyNumberFormat="1" applyFont="1" applyFill="1" applyBorder="1" applyAlignment="1" applyProtection="1">
      <alignment horizontal="center"/>
    </xf>
    <xf numFmtId="167" fontId="17" fillId="33" borderId="0" xfId="42" applyNumberFormat="1" applyFont="1" applyFill="1" applyBorder="1" applyProtection="1"/>
    <xf numFmtId="165" fontId="22" fillId="33" borderId="0" xfId="0" applyNumberFormat="1" applyFont="1" applyFill="1" applyProtection="1"/>
    <xf numFmtId="0" fontId="22" fillId="33" borderId="0" xfId="0" applyFont="1" applyFill="1" applyProtection="1"/>
    <xf numFmtId="0" fontId="0" fillId="0" borderId="0" xfId="0" applyProtection="1"/>
    <xf numFmtId="0" fontId="26" fillId="33" borderId="0" xfId="0" applyFont="1" applyFill="1" applyBorder="1" applyAlignment="1" applyProtection="1">
      <alignment horizontal="left"/>
    </xf>
    <xf numFmtId="167" fontId="21" fillId="34" borderId="0" xfId="42" applyNumberFormat="1" applyFont="1" applyFill="1" applyAlignment="1" applyProtection="1">
      <alignment horizontal="right"/>
      <protection locked="0"/>
    </xf>
    <xf numFmtId="0" fontId="21" fillId="34" borderId="0" xfId="42" applyNumberFormat="1" applyFont="1" applyFill="1" applyBorder="1" applyAlignment="1" applyProtection="1">
      <alignment horizontal="right"/>
      <protection locked="0"/>
    </xf>
    <xf numFmtId="0" fontId="21" fillId="33" borderId="0" xfId="42" applyNumberFormat="1" applyFont="1" applyFill="1" applyBorder="1" applyAlignment="1" applyProtection="1">
      <alignment horizontal="right"/>
    </xf>
    <xf numFmtId="10" fontId="0" fillId="33" borderId="0" xfId="43" applyNumberFormat="1" applyFont="1" applyFill="1" applyProtection="1"/>
    <xf numFmtId="0" fontId="21" fillId="34" borderId="0" xfId="42" applyNumberFormat="1" applyFont="1" applyFill="1" applyBorder="1" applyAlignment="1" applyProtection="1">
      <alignment horizontal="right"/>
    </xf>
    <xf numFmtId="9" fontId="0" fillId="33" borderId="0" xfId="43" applyFont="1" applyFill="1" applyProtection="1"/>
    <xf numFmtId="0" fontId="18" fillId="33" borderId="0" xfId="0" applyFont="1" applyFill="1" applyBorder="1" applyAlignment="1" applyProtection="1">
      <alignment horizontal="center"/>
    </xf>
    <xf numFmtId="165" fontId="22" fillId="33" borderId="0" xfId="42" applyNumberFormat="1" applyFont="1" applyFill="1" applyBorder="1" applyAlignment="1" applyProtection="1">
      <alignment horizontal="center"/>
    </xf>
    <xf numFmtId="0" fontId="17" fillId="33" borderId="0" xfId="0" applyFont="1" applyFill="1" applyProtection="1"/>
    <xf numFmtId="0" fontId="26" fillId="33" borderId="0" xfId="0" applyFont="1" applyFill="1" applyAlignment="1" applyProtection="1">
      <alignment wrapText="1"/>
    </xf>
    <xf numFmtId="0" fontId="23" fillId="33" borderId="0" xfId="0" applyFont="1" applyFill="1" applyBorder="1" applyAlignment="1" applyProtection="1">
      <alignment wrapText="1"/>
    </xf>
    <xf numFmtId="0" fontId="23" fillId="33" borderId="0" xfId="0" applyFont="1" applyFill="1" applyBorder="1" applyAlignment="1" applyProtection="1"/>
    <xf numFmtId="0" fontId="16" fillId="33" borderId="0" xfId="0" applyFont="1" applyFill="1" applyBorder="1" applyAlignment="1" applyProtection="1">
      <alignment vertical="center"/>
    </xf>
    <xf numFmtId="6" fontId="16" fillId="33" borderId="0" xfId="0" applyNumberFormat="1" applyFont="1" applyFill="1" applyBorder="1" applyAlignment="1" applyProtection="1">
      <alignment vertical="center"/>
    </xf>
    <xf numFmtId="166" fontId="20" fillId="33" borderId="0" xfId="0" applyNumberFormat="1" applyFont="1" applyFill="1" applyAlignment="1" applyProtection="1">
      <alignment horizontal="center" vertical="top"/>
    </xf>
    <xf numFmtId="10" fontId="21" fillId="34" borderId="0" xfId="43" applyNumberFormat="1" applyFont="1" applyFill="1" applyBorder="1" applyAlignment="1" applyProtection="1">
      <alignment horizontal="right"/>
      <protection locked="0"/>
    </xf>
    <xf numFmtId="0" fontId="19" fillId="33" borderId="0" xfId="0" applyFont="1" applyFill="1" applyBorder="1" applyAlignment="1" applyProtection="1">
      <alignment horizontal="center"/>
    </xf>
    <xf numFmtId="165" fontId="25" fillId="33" borderId="0" xfId="42" applyNumberFormat="1" applyFont="1" applyFill="1" applyBorder="1" applyAlignment="1" applyProtection="1">
      <alignment horizontal="center" vertical="center"/>
    </xf>
    <xf numFmtId="0" fontId="21" fillId="33" borderId="0" xfId="43" applyNumberFormat="1" applyFont="1" applyFill="1" applyBorder="1" applyAlignment="1" applyProtection="1">
      <alignment horizontal="right"/>
      <protection locked="0"/>
    </xf>
    <xf numFmtId="0" fontId="32" fillId="33" borderId="0" xfId="0" applyFont="1" applyFill="1" applyBorder="1" applyAlignment="1" applyProtection="1">
      <alignment horizontal="right"/>
    </xf>
    <xf numFmtId="0" fontId="33" fillId="33" borderId="0" xfId="0" applyFont="1" applyFill="1" applyBorder="1" applyAlignment="1" applyProtection="1">
      <alignment horizontal="right"/>
    </xf>
    <xf numFmtId="0" fontId="29" fillId="33" borderId="0" xfId="0" applyFont="1" applyFill="1" applyBorder="1" applyAlignment="1" applyProtection="1">
      <alignment wrapText="1"/>
    </xf>
    <xf numFmtId="0" fontId="34" fillId="33" borderId="0" xfId="0" applyNumberFormat="1" applyFont="1" applyFill="1" applyAlignment="1" applyProtection="1">
      <alignment horizontal="right" vertical="top"/>
    </xf>
    <xf numFmtId="6" fontId="0" fillId="33" borderId="0" xfId="0" applyNumberFormat="1" applyFill="1" applyProtection="1"/>
    <xf numFmtId="6" fontId="35" fillId="33" borderId="0" xfId="0" applyNumberFormat="1" applyFont="1" applyFill="1" applyBorder="1" applyAlignment="1" applyProtection="1">
      <alignment wrapText="1"/>
    </xf>
    <xf numFmtId="10" fontId="21" fillId="34" borderId="0" xfId="43" applyNumberFormat="1" applyFont="1" applyFill="1" applyBorder="1" applyAlignment="1" applyProtection="1">
      <alignment horizontal="right"/>
      <protection locked="0"/>
    </xf>
    <xf numFmtId="167" fontId="21" fillId="34" borderId="0" xfId="42" applyNumberFormat="1" applyFont="1" applyFill="1" applyBorder="1" applyAlignment="1" applyProtection="1">
      <alignment horizontal="center"/>
      <protection locked="0"/>
    </xf>
    <xf numFmtId="166" fontId="20" fillId="33" borderId="0" xfId="0" applyNumberFormat="1" applyFont="1" applyFill="1" applyAlignment="1" applyProtection="1">
      <alignment horizontal="center" vertical="top"/>
    </xf>
    <xf numFmtId="6" fontId="24" fillId="33" borderId="0" xfId="0" applyNumberFormat="1" applyFont="1" applyFill="1" applyBorder="1" applyAlignment="1" applyProtection="1">
      <alignment vertical="top"/>
    </xf>
    <xf numFmtId="44" fontId="21" fillId="35" borderId="0" xfId="42" applyFont="1" applyFill="1" applyBorder="1" applyAlignment="1" applyProtection="1">
      <alignment horizontal="right"/>
      <protection locked="0"/>
    </xf>
    <xf numFmtId="10" fontId="31" fillId="33" borderId="0" xfId="43" applyNumberFormat="1" applyFont="1" applyFill="1" applyBorder="1" applyAlignment="1" applyProtection="1">
      <alignment vertical="top"/>
    </xf>
    <xf numFmtId="0" fontId="23" fillId="33" borderId="0" xfId="0" applyFont="1" applyFill="1" applyBorder="1" applyAlignment="1" applyProtection="1">
      <alignment vertical="top" wrapText="1"/>
    </xf>
    <xf numFmtId="0" fontId="26" fillId="33" borderId="0" xfId="0" applyFont="1" applyFill="1" applyBorder="1" applyAlignment="1" applyProtection="1">
      <alignment vertical="top" wrapText="1"/>
    </xf>
    <xf numFmtId="0" fontId="14" fillId="33" borderId="0" xfId="0" applyFont="1" applyFill="1"/>
    <xf numFmtId="0" fontId="0" fillId="33" borderId="0" xfId="0" applyFill="1"/>
    <xf numFmtId="1" fontId="24" fillId="33" borderId="0" xfId="0" applyNumberFormat="1" applyFont="1" applyFill="1" applyBorder="1" applyAlignment="1" applyProtection="1">
      <alignment vertical="top"/>
    </xf>
    <xf numFmtId="167" fontId="21" fillId="34" borderId="0" xfId="42" applyNumberFormat="1" applyFont="1" applyFill="1" applyAlignment="1" applyProtection="1">
      <alignment horizontal="center" vertical="center" wrapText="1"/>
      <protection locked="0"/>
    </xf>
    <xf numFmtId="10" fontId="21" fillId="34" borderId="0" xfId="43" applyNumberFormat="1" applyFont="1" applyFill="1" applyBorder="1" applyAlignment="1" applyProtection="1">
      <alignment horizontal="center" vertical="top" wrapText="1"/>
      <protection locked="0"/>
    </xf>
    <xf numFmtId="0" fontId="26" fillId="33" borderId="0" xfId="0" applyFont="1" applyFill="1" applyAlignment="1" applyProtection="1">
      <alignment horizontal="left" vertical="top" wrapText="1"/>
    </xf>
    <xf numFmtId="166" fontId="20" fillId="33" borderId="0" xfId="0" applyNumberFormat="1" applyFont="1" applyFill="1" applyBorder="1" applyAlignment="1" applyProtection="1">
      <alignment horizontal="center" vertical="top"/>
    </xf>
    <xf numFmtId="166" fontId="20" fillId="33" borderId="0" xfId="0" applyNumberFormat="1" applyFont="1" applyFill="1" applyAlignment="1" applyProtection="1">
      <alignment horizontal="center" vertical="top"/>
    </xf>
    <xf numFmtId="0" fontId="29" fillId="33" borderId="0" xfId="0" applyFont="1" applyFill="1" applyBorder="1" applyAlignment="1" applyProtection="1">
      <alignment horizontal="left" wrapText="1"/>
    </xf>
    <xf numFmtId="0" fontId="29" fillId="33" borderId="12" xfId="0" applyFont="1" applyFill="1" applyBorder="1" applyAlignment="1" applyProtection="1">
      <alignment horizontal="left" wrapText="1"/>
    </xf>
    <xf numFmtId="166" fontId="20" fillId="33" borderId="0" xfId="0" applyNumberFormat="1" applyFont="1" applyFill="1" applyBorder="1" applyAlignment="1" applyProtection="1">
      <alignment horizontal="center"/>
    </xf>
    <xf numFmtId="0" fontId="23" fillId="33" borderId="12" xfId="0" applyFont="1" applyFill="1" applyBorder="1" applyAlignment="1" applyProtection="1">
      <alignment horizontal="left"/>
    </xf>
    <xf numFmtId="10" fontId="31" fillId="33" borderId="13" xfId="43" applyNumberFormat="1" applyFont="1" applyFill="1" applyBorder="1" applyAlignment="1" applyProtection="1">
      <alignment horizontal="center" vertical="top"/>
    </xf>
    <xf numFmtId="10" fontId="31" fillId="33" borderId="0" xfId="43" applyNumberFormat="1" applyFont="1" applyFill="1" applyBorder="1" applyAlignment="1" applyProtection="1">
      <alignment horizontal="center" vertical="top"/>
    </xf>
    <xf numFmtId="6" fontId="24" fillId="33" borderId="13" xfId="0" applyNumberFormat="1" applyFont="1" applyFill="1" applyBorder="1" applyAlignment="1" applyProtection="1">
      <alignment horizontal="center" vertical="top"/>
    </xf>
    <xf numFmtId="6" fontId="24" fillId="33" borderId="0" xfId="0" applyNumberFormat="1" applyFont="1" applyFill="1" applyBorder="1" applyAlignment="1" applyProtection="1">
      <alignment horizontal="center" vertical="top"/>
    </xf>
    <xf numFmtId="0" fontId="26" fillId="33" borderId="13" xfId="0" applyFont="1" applyFill="1" applyBorder="1" applyAlignment="1" applyProtection="1">
      <alignment horizontal="left" vertical="top" wrapText="1"/>
    </xf>
    <xf numFmtId="0" fontId="26" fillId="33" borderId="0" xfId="0" applyFont="1" applyFill="1" applyBorder="1" applyAlignment="1" applyProtection="1">
      <alignment horizontal="left" vertical="top" wrapText="1"/>
    </xf>
    <xf numFmtId="0" fontId="23" fillId="33" borderId="0" xfId="0" applyFont="1" applyFill="1" applyBorder="1" applyAlignment="1" applyProtection="1">
      <alignment horizontal="left" wrapText="1"/>
    </xf>
    <xf numFmtId="0" fontId="23" fillId="33" borderId="12" xfId="0" applyFont="1" applyFill="1" applyBorder="1" applyAlignment="1" applyProtection="1">
      <alignment horizontal="left" wrapText="1"/>
    </xf>
    <xf numFmtId="0" fontId="19" fillId="33" borderId="0" xfId="0" applyFont="1" applyFill="1" applyAlignment="1" applyProtection="1">
      <alignment horizontal="center"/>
    </xf>
    <xf numFmtId="0" fontId="36" fillId="33" borderId="0" xfId="0" applyFont="1" applyFill="1" applyBorder="1" applyAlignment="1" applyProtection="1">
      <alignment horizontal="left" vertical="top" wrapText="1"/>
    </xf>
    <xf numFmtId="0" fontId="36" fillId="33" borderId="12" xfId="0" applyFont="1" applyFill="1" applyBorder="1" applyAlignment="1" applyProtection="1">
      <alignment horizontal="left" vertical="top" wrapText="1"/>
    </xf>
    <xf numFmtId="165" fontId="25" fillId="33" borderId="11" xfId="42" applyNumberFormat="1" applyFont="1" applyFill="1" applyBorder="1" applyAlignment="1" applyProtection="1">
      <alignment horizontal="center" vertical="top"/>
    </xf>
    <xf numFmtId="165" fontId="25" fillId="33" borderId="0" xfId="42" applyNumberFormat="1" applyFont="1" applyFill="1" applyBorder="1" applyAlignment="1" applyProtection="1">
      <alignment horizontal="center" vertical="top"/>
    </xf>
    <xf numFmtId="0" fontId="25" fillId="33" borderId="11" xfId="43" applyNumberFormat="1" applyFont="1" applyFill="1" applyBorder="1" applyAlignment="1" applyProtection="1">
      <alignment horizontal="center" vertical="top"/>
    </xf>
    <xf numFmtId="0" fontId="19" fillId="33" borderId="0" xfId="0" applyFont="1" applyFill="1" applyBorder="1" applyAlignment="1" applyProtection="1">
      <alignment horizontal="center" vertical="center"/>
    </xf>
    <xf numFmtId="166" fontId="20" fillId="33" borderId="0" xfId="0" applyNumberFormat="1" applyFont="1" applyFill="1" applyAlignment="1" applyProtection="1">
      <alignment horizontal="center"/>
    </xf>
    <xf numFmtId="0" fontId="23" fillId="33" borderId="10" xfId="0" applyFont="1" applyFill="1" applyBorder="1" applyAlignment="1" applyProtection="1">
      <alignment horizontal="left"/>
    </xf>
    <xf numFmtId="10" fontId="25" fillId="33" borderId="11" xfId="43" applyNumberFormat="1" applyFont="1" applyFill="1" applyBorder="1" applyAlignment="1" applyProtection="1">
      <alignment horizontal="center" vertical="top"/>
    </xf>
    <xf numFmtId="10" fontId="25" fillId="33" borderId="0" xfId="43" applyNumberFormat="1" applyFont="1" applyFill="1" applyBorder="1" applyAlignment="1" applyProtection="1">
      <alignment horizontal="center" vertical="top"/>
    </xf>
    <xf numFmtId="166" fontId="20" fillId="33" borderId="11" xfId="0" applyNumberFormat="1" applyFont="1" applyFill="1" applyBorder="1" applyAlignment="1" applyProtection="1">
      <alignment horizontal="center" vertical="top"/>
    </xf>
    <xf numFmtId="0" fontId="30" fillId="33" borderId="0" xfId="0" applyFont="1" applyFill="1" applyAlignment="1" applyProtection="1">
      <alignment horizontal="left" wrapText="1"/>
    </xf>
    <xf numFmtId="44" fontId="24" fillId="33" borderId="13" xfId="42" applyFont="1" applyFill="1" applyBorder="1" applyAlignment="1" applyProtection="1">
      <alignment horizontal="center" vertical="top"/>
    </xf>
    <xf numFmtId="44" fontId="24" fillId="33" borderId="0" xfId="42" applyFont="1" applyFill="1" applyBorder="1" applyAlignment="1" applyProtection="1">
      <alignment horizontal="center" vertical="top"/>
    </xf>
    <xf numFmtId="0" fontId="0" fillId="33" borderId="0" xfId="0" applyFill="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5">
    <dxf>
      <numFmt numFmtId="168" formatCode="&quot;$&quot;#,##0.00"/>
    </dxf>
    <dxf>
      <numFmt numFmtId="0" formatCode="Genera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9" defaultPivotStyle="PivotStyleLight16"/>
  <colors>
    <mruColors>
      <color rgb="FF60C24A"/>
      <color rgb="FF00B0F0"/>
      <color rgb="FFB9EDFF"/>
      <color rgb="FF00B000"/>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ysClr val="windowText" lastClr="000000"/>
                </a:solidFill>
                <a:latin typeface="+mn-lt"/>
                <a:ea typeface="+mn-ea"/>
                <a:cs typeface="+mn-cs"/>
              </a:defRPr>
            </a:pPr>
            <a:r>
              <a:rPr lang="en-US" sz="2400" b="1">
                <a:solidFill>
                  <a:sysClr val="windowText" lastClr="000000"/>
                </a:solidFill>
              </a:rPr>
              <a:t>Distribution Phase</a:t>
            </a:r>
          </a:p>
        </c:rich>
      </c:tx>
      <c:overlay val="0"/>
      <c:spPr>
        <a:noFill/>
        <a:ln>
          <a:noFill/>
        </a:ln>
        <a:effectLst/>
      </c:spPr>
      <c:txPr>
        <a:bodyPr rot="0" spcFirstLastPara="1" vertOverflow="ellipsis" vert="horz" wrap="square" anchor="ctr" anchorCtr="1"/>
        <a:lstStyle/>
        <a:p>
          <a:pPr>
            <a:defRPr sz="2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'How Much to be Financially Free'!$C$46</c:f>
              <c:strCache>
                <c:ptCount val="1"/>
                <c:pt idx="0">
                  <c:v>Start of Year</c:v>
                </c:pt>
              </c:strCache>
            </c:strRef>
          </c:tx>
          <c:spPr>
            <a:ln w="28575" cap="rnd">
              <a:solidFill>
                <a:schemeClr val="accent1"/>
              </a:solidFill>
              <a:round/>
            </a:ln>
            <a:effectLst/>
          </c:spPr>
          <c:marker>
            <c:symbol val="none"/>
          </c:marker>
          <c:cat>
            <c:numRef>
              <c:f>'How Much to be Financially Free'!$B$47:$B$96</c:f>
              <c:numCache>
                <c:formatCode>General</c:formatCode>
                <c:ptCount val="50"/>
                <c:pt idx="0">
                  <c:v>55</c:v>
                </c:pt>
                <c:pt idx="1">
                  <c:v>56</c:v>
                </c:pt>
                <c:pt idx="2">
                  <c:v>57</c:v>
                </c:pt>
                <c:pt idx="3">
                  <c:v>58</c:v>
                </c:pt>
                <c:pt idx="4">
                  <c:v>59</c:v>
                </c:pt>
                <c:pt idx="5">
                  <c:v>60</c:v>
                </c:pt>
                <c:pt idx="6">
                  <c:v>61</c:v>
                </c:pt>
                <c:pt idx="7">
                  <c:v>62</c:v>
                </c:pt>
                <c:pt idx="8">
                  <c:v>63</c:v>
                </c:pt>
                <c:pt idx="9">
                  <c:v>64</c:v>
                </c:pt>
                <c:pt idx="10">
                  <c:v>65</c:v>
                </c:pt>
                <c:pt idx="11">
                  <c:v>66</c:v>
                </c:pt>
                <c:pt idx="12">
                  <c:v>67</c:v>
                </c:pt>
                <c:pt idx="13">
                  <c:v>68</c:v>
                </c:pt>
                <c:pt idx="14">
                  <c:v>69</c:v>
                </c:pt>
                <c:pt idx="15">
                  <c:v>70</c:v>
                </c:pt>
                <c:pt idx="16">
                  <c:v>71</c:v>
                </c:pt>
                <c:pt idx="17">
                  <c:v>72</c:v>
                </c:pt>
                <c:pt idx="18">
                  <c:v>73</c:v>
                </c:pt>
                <c:pt idx="19">
                  <c:v>74</c:v>
                </c:pt>
                <c:pt idx="20">
                  <c:v>75</c:v>
                </c:pt>
                <c:pt idx="21">
                  <c:v>76</c:v>
                </c:pt>
                <c:pt idx="22">
                  <c:v>77</c:v>
                </c:pt>
                <c:pt idx="23">
                  <c:v>78</c:v>
                </c:pt>
                <c:pt idx="24">
                  <c:v>79</c:v>
                </c:pt>
                <c:pt idx="25">
                  <c:v>80</c:v>
                </c:pt>
                <c:pt idx="26">
                  <c:v>81</c:v>
                </c:pt>
                <c:pt idx="27">
                  <c:v>82</c:v>
                </c:pt>
                <c:pt idx="28">
                  <c:v>83</c:v>
                </c:pt>
                <c:pt idx="29">
                  <c:v>84</c:v>
                </c:pt>
                <c:pt idx="30">
                  <c:v>85</c:v>
                </c:pt>
                <c:pt idx="31">
                  <c:v>86</c:v>
                </c:pt>
                <c:pt idx="32">
                  <c:v>87</c:v>
                </c:pt>
                <c:pt idx="33">
                  <c:v>88</c:v>
                </c:pt>
                <c:pt idx="34">
                  <c:v>89</c:v>
                </c:pt>
                <c:pt idx="35">
                  <c:v>90</c:v>
                </c:pt>
                <c:pt idx="36">
                  <c:v>91</c:v>
                </c:pt>
                <c:pt idx="37">
                  <c:v>92</c:v>
                </c:pt>
                <c:pt idx="38">
                  <c:v>93</c:v>
                </c:pt>
                <c:pt idx="39">
                  <c:v>94</c:v>
                </c:pt>
                <c:pt idx="40">
                  <c:v>95</c:v>
                </c:pt>
                <c:pt idx="41">
                  <c:v>96</c:v>
                </c:pt>
                <c:pt idx="42">
                  <c:v>97</c:v>
                </c:pt>
                <c:pt idx="43">
                  <c:v>98</c:v>
                </c:pt>
                <c:pt idx="44">
                  <c:v>99</c:v>
                </c:pt>
                <c:pt idx="45">
                  <c:v>100</c:v>
                </c:pt>
                <c:pt idx="46">
                  <c:v>101</c:v>
                </c:pt>
                <c:pt idx="47">
                  <c:v>102</c:v>
                </c:pt>
                <c:pt idx="48">
                  <c:v>103</c:v>
                </c:pt>
                <c:pt idx="49">
                  <c:v>104</c:v>
                </c:pt>
              </c:numCache>
            </c:numRef>
          </c:cat>
          <c:val>
            <c:numRef>
              <c:f>'How Much to be Financially Free'!$C$47:$C$96</c:f>
              <c:numCache>
                <c:formatCode>"$"#,##0</c:formatCode>
                <c:ptCount val="50"/>
                <c:pt idx="0">
                  <c:v>3129477.7311311956</c:v>
                </c:pt>
                <c:pt idx="1">
                  <c:v>3173174.182154147</c:v>
                </c:pt>
                <c:pt idx="2">
                  <c:v>3215717.9124560757</c:v>
                </c:pt>
                <c:pt idx="3">
                  <c:v>3256934.1704391772</c:v>
                </c:pt>
                <c:pt idx="4">
                  <c:v>3296634.3500330169</c:v>
                </c:pt>
                <c:pt idx="5">
                  <c:v>3334615.0277633383</c:v>
                </c:pt>
                <c:pt idx="6">
                  <c:v>3370656.9356705854</c:v>
                </c:pt>
                <c:pt idx="7">
                  <c:v>3404523.8658693694</c:v>
                </c:pt>
                <c:pt idx="8">
                  <c:v>3435961.5022655791</c:v>
                </c:pt>
                <c:pt idx="9">
                  <c:v>3464696.17465541</c:v>
                </c:pt>
                <c:pt idx="10">
                  <c:v>3490433.5301191444</c:v>
                </c:pt>
                <c:pt idx="11">
                  <c:v>3512857.1162907993</c:v>
                </c:pt>
                <c:pt idx="12">
                  <c:v>3531626.8707314599</c:v>
                </c:pt>
                <c:pt idx="13">
                  <c:v>3546377.5102578076</c:v>
                </c:pt>
                <c:pt idx="14">
                  <c:v>3556716.8136765878</c:v>
                </c:pt>
                <c:pt idx="15">
                  <c:v>3562223.7909488892</c:v>
                </c:pt>
                <c:pt idx="16">
                  <c:v>3562446.7313534734</c:v>
                </c:pt>
                <c:pt idx="17">
                  <c:v>3556901.1227341783</c:v>
                </c:pt>
                <c:pt idx="18">
                  <c:v>3545067.4334006971</c:v>
                </c:pt>
                <c:pt idx="19">
                  <c:v>3526388.7477027597</c:v>
                </c:pt>
                <c:pt idx="20">
                  <c:v>3500268.2457127315</c:v>
                </c:pt>
                <c:pt idx="21">
                  <c:v>3466066.5168285845</c:v>
                </c:pt>
                <c:pt idx="22">
                  <c:v>3423098.6964455806</c:v>
                </c:pt>
                <c:pt idx="23">
                  <c:v>3370631.4141382603</c:v>
                </c:pt>
                <c:pt idx="24">
                  <c:v>3307879.5410415572</c:v>
                </c:pt>
                <c:pt idx="25">
                  <c:v>3234002.7233181754</c:v>
                </c:pt>
                <c:pt idx="26">
                  <c:v>3148101.6877454971</c:v>
                </c:pt>
                <c:pt idx="27">
                  <c:v>3049214.3045458859</c:v>
                </c:pt>
                <c:pt idx="28">
                  <c:v>2936311.3916157233</c:v>
                </c:pt>
                <c:pt idx="29">
                  <c:v>2808292.2432769593</c:v>
                </c:pt>
                <c:pt idx="30">
                  <c:v>2663979.8655763306</c:v>
                </c:pt>
                <c:pt idx="31">
                  <c:v>2502115.8989873203</c:v>
                </c:pt>
                <c:pt idx="32">
                  <c:v>2321355.2081237379</c:v>
                </c:pt>
                <c:pt idx="33">
                  <c:v>2120260.1167465784</c:v>
                </c:pt>
                <c:pt idx="34">
                  <c:v>1897294.2649322737</c:v>
                </c:pt>
                <c:pt idx="35">
                  <c:v>1650816.0637649682</c:v>
                </c:pt>
                <c:pt idx="36">
                  <c:v>1379071.7213120905</c:v>
                </c:pt>
                <c:pt idx="37">
                  <c:v>1080187.8119348357</c:v>
                </c:pt>
                <c:pt idx="38">
                  <c:v>752163.35916649585</c:v>
                </c:pt>
                <c:pt idx="39">
                  <c:v>392861.40045461146</c:v>
                </c:pt>
                <c:pt idx="40">
                  <c:v>0</c:v>
                </c:pt>
                <c:pt idx="41">
                  <c:v>0</c:v>
                </c:pt>
                <c:pt idx="42">
                  <c:v>0</c:v>
                </c:pt>
                <c:pt idx="43">
                  <c:v>0</c:v>
                </c:pt>
                <c:pt idx="44">
                  <c:v>0</c:v>
                </c:pt>
                <c:pt idx="45">
                  <c:v>0</c:v>
                </c:pt>
                <c:pt idx="46">
                  <c:v>0</c:v>
                </c:pt>
                <c:pt idx="47">
                  <c:v>0</c:v>
                </c:pt>
                <c:pt idx="48">
                  <c:v>0</c:v>
                </c:pt>
                <c:pt idx="49">
                  <c:v>0</c:v>
                </c:pt>
              </c:numCache>
            </c:numRef>
          </c:val>
          <c:smooth val="0"/>
          <c:extLst>
            <c:ext xmlns:c16="http://schemas.microsoft.com/office/drawing/2014/chart" uri="{C3380CC4-5D6E-409C-BE32-E72D297353CC}">
              <c16:uniqueId val="{00000000-F940-46F8-B5A9-7FCB51D4E938}"/>
            </c:ext>
          </c:extLst>
        </c:ser>
        <c:dLbls>
          <c:showLegendKey val="0"/>
          <c:showVal val="0"/>
          <c:showCatName val="0"/>
          <c:showSerName val="0"/>
          <c:showPercent val="0"/>
          <c:showBubbleSize val="0"/>
        </c:dLbls>
        <c:smooth val="0"/>
        <c:axId val="739935200"/>
        <c:axId val="835685088"/>
      </c:lineChart>
      <c:catAx>
        <c:axId val="73993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835685088"/>
        <c:crosses val="autoZero"/>
        <c:auto val="1"/>
        <c:lblAlgn val="ctr"/>
        <c:lblOffset val="100"/>
        <c:tickLblSkip val="2"/>
        <c:noMultiLvlLbl val="0"/>
      </c:catAx>
      <c:valAx>
        <c:axId val="8356850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739935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ysClr val="windowText" lastClr="000000"/>
                </a:solidFill>
                <a:latin typeface="+mn-lt"/>
                <a:ea typeface="+mn-ea"/>
                <a:cs typeface="+mn-cs"/>
              </a:defRPr>
            </a:pPr>
            <a:r>
              <a:rPr lang="en-US" sz="2000" b="1">
                <a:solidFill>
                  <a:sysClr val="windowText" lastClr="000000"/>
                </a:solidFill>
              </a:rPr>
              <a:t>Accumulation</a:t>
            </a:r>
          </a:p>
        </c:rich>
      </c:tx>
      <c:overlay val="0"/>
      <c:spPr>
        <a:noFill/>
        <a:ln>
          <a:noFill/>
        </a:ln>
        <a:effectLst/>
      </c:spPr>
      <c:txPr>
        <a:bodyPr rot="0" spcFirstLastPara="1" vertOverflow="ellipsis" vert="horz" wrap="square" anchor="ctr" anchorCtr="1"/>
        <a:lstStyle/>
        <a:p>
          <a:pPr>
            <a:defRPr sz="2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1"/>
          <c:order val="1"/>
          <c:tx>
            <c:strRef>
              <c:f>'How Much to Save'!$C$34</c:f>
              <c:strCache>
                <c:ptCount val="1"/>
                <c:pt idx="0">
                  <c:v>Beginning of Year Investment Balance</c:v>
                </c:pt>
              </c:strCache>
            </c:strRef>
          </c:tx>
          <c:spPr>
            <a:ln w="28575" cap="rnd">
              <a:solidFill>
                <a:srgbClr val="00B0F0"/>
              </a:solidFill>
              <a:round/>
            </a:ln>
            <a:effectLst/>
          </c:spPr>
          <c:marker>
            <c:symbol val="none"/>
          </c:marker>
          <c:cat>
            <c:numRef>
              <c:f>'How Much to Save'!$B$35:$B$84</c:f>
              <c:numCache>
                <c:formatCode>General</c:formatCode>
                <c:ptCount val="50"/>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53</c:v>
                </c:pt>
                <c:pt idx="27">
                  <c:v>54</c:v>
                </c:pt>
                <c:pt idx="28">
                  <c:v>55</c:v>
                </c:pt>
                <c:pt idx="29">
                  <c:v>56</c:v>
                </c:pt>
                <c:pt idx="30">
                  <c:v>57</c:v>
                </c:pt>
                <c:pt idx="31">
                  <c:v>58</c:v>
                </c:pt>
                <c:pt idx="32">
                  <c:v>59</c:v>
                </c:pt>
                <c:pt idx="33">
                  <c:v>60</c:v>
                </c:pt>
                <c:pt idx="34">
                  <c:v>61</c:v>
                </c:pt>
                <c:pt idx="35">
                  <c:v>62</c:v>
                </c:pt>
                <c:pt idx="36">
                  <c:v>63</c:v>
                </c:pt>
                <c:pt idx="37">
                  <c:v>64</c:v>
                </c:pt>
                <c:pt idx="38">
                  <c:v>65</c:v>
                </c:pt>
                <c:pt idx="39">
                  <c:v>66</c:v>
                </c:pt>
                <c:pt idx="40">
                  <c:v>67</c:v>
                </c:pt>
                <c:pt idx="41">
                  <c:v>68</c:v>
                </c:pt>
                <c:pt idx="42">
                  <c:v>69</c:v>
                </c:pt>
                <c:pt idx="43">
                  <c:v>70</c:v>
                </c:pt>
                <c:pt idx="44">
                  <c:v>71</c:v>
                </c:pt>
                <c:pt idx="45">
                  <c:v>72</c:v>
                </c:pt>
                <c:pt idx="46">
                  <c:v>73</c:v>
                </c:pt>
                <c:pt idx="47">
                  <c:v>74</c:v>
                </c:pt>
                <c:pt idx="48">
                  <c:v>75</c:v>
                </c:pt>
                <c:pt idx="49">
                  <c:v>76</c:v>
                </c:pt>
              </c:numCache>
            </c:numRef>
          </c:cat>
          <c:val>
            <c:numRef>
              <c:f>[0]!Value</c:f>
              <c:numCache>
                <c:formatCode>"$"#,##0</c:formatCode>
                <c:ptCount val="34"/>
                <c:pt idx="0">
                  <c:v>50000</c:v>
                </c:pt>
                <c:pt idx="1">
                  <c:v>79683.503881311874</c:v>
                </c:pt>
                <c:pt idx="2">
                  <c:v>111890.10559253527</c:v>
                </c:pt>
                <c:pt idx="3">
                  <c:v>146834.26844921266</c:v>
                </c:pt>
                <c:pt idx="4">
                  <c:v>184748.68514870759</c:v>
                </c:pt>
                <c:pt idx="5">
                  <c:v>225885.8272676596</c:v>
                </c:pt>
                <c:pt idx="6">
                  <c:v>270519.62646672252</c:v>
                </c:pt>
                <c:pt idx="7">
                  <c:v>318947.29859770578</c:v>
                </c:pt>
                <c:pt idx="8">
                  <c:v>371491.32285982266</c:v>
                </c:pt>
                <c:pt idx="9">
                  <c:v>428501.58918421943</c:v>
                </c:pt>
                <c:pt idx="10">
                  <c:v>490357.72814618994</c:v>
                </c:pt>
                <c:pt idx="11">
                  <c:v>557471.63891992799</c:v>
                </c:pt>
                <c:pt idx="12">
                  <c:v>630290.23210943374</c:v>
                </c:pt>
                <c:pt idx="13">
                  <c:v>709298.40572004742</c:v>
                </c:pt>
                <c:pt idx="14">
                  <c:v>795022.27408756327</c:v>
                </c:pt>
                <c:pt idx="15">
                  <c:v>888032.67126631795</c:v>
                </c:pt>
                <c:pt idx="16">
                  <c:v>988948.9522052668</c:v>
                </c:pt>
                <c:pt idx="17">
                  <c:v>1098443.1170240263</c:v>
                </c:pt>
                <c:pt idx="18">
                  <c:v>1217244.2858523806</c:v>
                </c:pt>
                <c:pt idx="19">
                  <c:v>1346143.5540311448</c:v>
                </c:pt>
                <c:pt idx="20">
                  <c:v>1485999.2600051041</c:v>
                </c:pt>
                <c:pt idx="21">
                  <c:v>1637742.7009868498</c:v>
                </c:pt>
                <c:pt idx="22">
                  <c:v>1802384.334452044</c:v>
                </c:pt>
                <c:pt idx="23">
                  <c:v>1981020.5067617798</c:v>
                </c:pt>
                <c:pt idx="24">
                  <c:v>2174840.753717843</c:v>
                </c:pt>
                <c:pt idx="25">
                  <c:v>2385135.7216651714</c:v>
                </c:pt>
                <c:pt idx="26">
                  <c:v>2613305.7618880225</c:v>
                </c:pt>
                <c:pt idx="27">
                  <c:v>2860870.2555298163</c:v>
                </c:pt>
                <c:pt idx="28">
                  <c:v>3129477.7311311625</c:v>
                </c:pt>
                <c:pt idx="29">
                  <c:v>3420916.842158623</c:v>
                </c:pt>
                <c:pt idx="30">
                  <c:v>3737128.2776234178</c:v>
                </c:pt>
                <c:pt idx="31">
                  <c:v>4080217.6851027198</c:v>
                </c:pt>
                <c:pt idx="32">
                  <c:v>4452469.6922177626</c:v>
                </c:pt>
                <c:pt idx="33">
                  <c:v>4856363.1199375847</c:v>
                </c:pt>
              </c:numCache>
            </c:numRef>
          </c:val>
          <c:smooth val="0"/>
          <c:extLst>
            <c:ext xmlns:c16="http://schemas.microsoft.com/office/drawing/2014/chart" uri="{C3380CC4-5D6E-409C-BE32-E72D297353CC}">
              <c16:uniqueId val="{00000001-47B4-4C23-AEFF-3D84402776CF}"/>
            </c:ext>
          </c:extLst>
        </c:ser>
        <c:ser>
          <c:idx val="2"/>
          <c:order val="2"/>
          <c:tx>
            <c:strRef>
              <c:f>'How Much to Save'!$G$34</c:f>
              <c:strCache>
                <c:ptCount val="1"/>
                <c:pt idx="0">
                  <c:v>Investment Amount at Desired Freedom Age</c:v>
                </c:pt>
              </c:strCache>
            </c:strRef>
          </c:tx>
          <c:spPr>
            <a:ln w="28575" cap="rnd">
              <a:noFill/>
              <a:round/>
            </a:ln>
            <a:effectLst/>
          </c:spPr>
          <c:marker>
            <c:symbol val="circle"/>
            <c:size val="23"/>
            <c:spPr>
              <a:solidFill>
                <a:srgbClr val="B9EDFF"/>
              </a:solidFill>
              <a:ln w="6350">
                <a:solidFill>
                  <a:srgbClr val="00B0F0"/>
                </a:solidFill>
              </a:ln>
              <a:effectLst/>
            </c:spPr>
          </c:marker>
          <c:dLbls>
            <c:dLbl>
              <c:idx val="34"/>
              <c:numFmt formatCode="&quot;$&quot;#,##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dLblPos val="r"/>
              <c:showLegendKey val="0"/>
              <c:showVal val="1"/>
              <c:showCatName val="0"/>
              <c:showSerName val="0"/>
              <c:showPercent val="0"/>
              <c:showBubbleSize val="0"/>
              <c:extLst>
                <c:ext xmlns:c16="http://schemas.microsoft.com/office/drawing/2014/chart" uri="{C3380CC4-5D6E-409C-BE32-E72D297353CC}">
                  <c16:uniqueId val="{00000001-FAF1-4308-8599-1B9466D17CB0}"/>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'How Much to Save'!$B$35:$B$84</c:f>
              <c:numCache>
                <c:formatCode>General</c:formatCode>
                <c:ptCount val="50"/>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53</c:v>
                </c:pt>
                <c:pt idx="27">
                  <c:v>54</c:v>
                </c:pt>
                <c:pt idx="28">
                  <c:v>55</c:v>
                </c:pt>
                <c:pt idx="29">
                  <c:v>56</c:v>
                </c:pt>
                <c:pt idx="30">
                  <c:v>57</c:v>
                </c:pt>
                <c:pt idx="31">
                  <c:v>58</c:v>
                </c:pt>
                <c:pt idx="32">
                  <c:v>59</c:v>
                </c:pt>
                <c:pt idx="33">
                  <c:v>60</c:v>
                </c:pt>
                <c:pt idx="34">
                  <c:v>61</c:v>
                </c:pt>
                <c:pt idx="35">
                  <c:v>62</c:v>
                </c:pt>
                <c:pt idx="36">
                  <c:v>63</c:v>
                </c:pt>
                <c:pt idx="37">
                  <c:v>64</c:v>
                </c:pt>
                <c:pt idx="38">
                  <c:v>65</c:v>
                </c:pt>
                <c:pt idx="39">
                  <c:v>66</c:v>
                </c:pt>
                <c:pt idx="40">
                  <c:v>67</c:v>
                </c:pt>
                <c:pt idx="41">
                  <c:v>68</c:v>
                </c:pt>
                <c:pt idx="42">
                  <c:v>69</c:v>
                </c:pt>
                <c:pt idx="43">
                  <c:v>70</c:v>
                </c:pt>
                <c:pt idx="44">
                  <c:v>71</c:v>
                </c:pt>
                <c:pt idx="45">
                  <c:v>72</c:v>
                </c:pt>
                <c:pt idx="46">
                  <c:v>73</c:v>
                </c:pt>
                <c:pt idx="47">
                  <c:v>74</c:v>
                </c:pt>
                <c:pt idx="48">
                  <c:v>75</c:v>
                </c:pt>
                <c:pt idx="49">
                  <c:v>76</c:v>
                </c:pt>
              </c:numCache>
            </c:numRef>
          </c:cat>
          <c:val>
            <c:numRef>
              <c:f>[0]!Highlighted_Value</c:f>
              <c:numCache>
                <c:formatCode>_("$"* #,##0_);_("$"* \(#,##0\);_("$"* "-"??_);_(@_)</c:formatCode>
                <c:ptCount val="34"/>
                <c:pt idx="0">
                  <c:v>-10000</c:v>
                </c:pt>
                <c:pt idx="1">
                  <c:v>-10000</c:v>
                </c:pt>
                <c:pt idx="2">
                  <c:v>-10000</c:v>
                </c:pt>
                <c:pt idx="3">
                  <c:v>-10000</c:v>
                </c:pt>
                <c:pt idx="4">
                  <c:v>-10000</c:v>
                </c:pt>
                <c:pt idx="5">
                  <c:v>-10000</c:v>
                </c:pt>
                <c:pt idx="6">
                  <c:v>-10000</c:v>
                </c:pt>
                <c:pt idx="7">
                  <c:v>-10000</c:v>
                </c:pt>
                <c:pt idx="8">
                  <c:v>-10000</c:v>
                </c:pt>
                <c:pt idx="9">
                  <c:v>-10000</c:v>
                </c:pt>
                <c:pt idx="10">
                  <c:v>-10000</c:v>
                </c:pt>
                <c:pt idx="11">
                  <c:v>-10000</c:v>
                </c:pt>
                <c:pt idx="12">
                  <c:v>-10000</c:v>
                </c:pt>
                <c:pt idx="13">
                  <c:v>-10000</c:v>
                </c:pt>
                <c:pt idx="14">
                  <c:v>-10000</c:v>
                </c:pt>
                <c:pt idx="15">
                  <c:v>-10000</c:v>
                </c:pt>
                <c:pt idx="16">
                  <c:v>-10000</c:v>
                </c:pt>
                <c:pt idx="17">
                  <c:v>-10000</c:v>
                </c:pt>
                <c:pt idx="18">
                  <c:v>-10000</c:v>
                </c:pt>
                <c:pt idx="19">
                  <c:v>-10000</c:v>
                </c:pt>
                <c:pt idx="20">
                  <c:v>-10000</c:v>
                </c:pt>
                <c:pt idx="21">
                  <c:v>-10000</c:v>
                </c:pt>
                <c:pt idx="22">
                  <c:v>-10000</c:v>
                </c:pt>
                <c:pt idx="23">
                  <c:v>-10000</c:v>
                </c:pt>
                <c:pt idx="24">
                  <c:v>-10000</c:v>
                </c:pt>
                <c:pt idx="25">
                  <c:v>-10000</c:v>
                </c:pt>
                <c:pt idx="26">
                  <c:v>-10000</c:v>
                </c:pt>
                <c:pt idx="27">
                  <c:v>-10000</c:v>
                </c:pt>
                <c:pt idx="28">
                  <c:v>3129477.7311311625</c:v>
                </c:pt>
                <c:pt idx="29">
                  <c:v>-10000</c:v>
                </c:pt>
                <c:pt idx="30">
                  <c:v>-10000</c:v>
                </c:pt>
                <c:pt idx="31">
                  <c:v>-10000</c:v>
                </c:pt>
                <c:pt idx="32">
                  <c:v>-10000</c:v>
                </c:pt>
                <c:pt idx="33">
                  <c:v>-10000</c:v>
                </c:pt>
              </c:numCache>
            </c:numRef>
          </c:val>
          <c:smooth val="0"/>
          <c:extLst>
            <c:ext xmlns:c16="http://schemas.microsoft.com/office/drawing/2014/chart" uri="{C3380CC4-5D6E-409C-BE32-E72D297353CC}">
              <c16:uniqueId val="{00000002-47B4-4C23-AEFF-3D84402776CF}"/>
            </c:ext>
          </c:extLst>
        </c:ser>
        <c:dLbls>
          <c:showLegendKey val="0"/>
          <c:showVal val="0"/>
          <c:showCatName val="0"/>
          <c:showSerName val="0"/>
          <c:showPercent val="0"/>
          <c:showBubbleSize val="0"/>
        </c:dLbls>
        <c:smooth val="0"/>
        <c:axId val="1251185279"/>
        <c:axId val="1215738799"/>
        <c:extLst>
          <c:ext xmlns:c15="http://schemas.microsoft.com/office/drawing/2012/chart" uri="{02D57815-91ED-43cb-92C2-25804820EDAC}">
            <c15:filteredLineSeries>
              <c15:ser>
                <c:idx val="0"/>
                <c:order val="0"/>
                <c:tx>
                  <c:strRef>
                    <c:extLst>
                      <c:ext uri="{02D57815-91ED-43cb-92C2-25804820EDAC}">
                        <c15:formulaRef>
                          <c15:sqref>'How Much to Save'!$B$34</c15:sqref>
                        </c15:formulaRef>
                      </c:ext>
                    </c:extLst>
                    <c:strCache>
                      <c:ptCount val="1"/>
                      <c:pt idx="0">
                        <c:v>Age</c:v>
                      </c:pt>
                    </c:strCache>
                  </c:strRef>
                </c:tx>
                <c:spPr>
                  <a:ln w="28575" cap="rnd">
                    <a:solidFill>
                      <a:schemeClr val="accent1"/>
                    </a:solidFill>
                    <a:round/>
                  </a:ln>
                  <a:effectLst/>
                </c:spPr>
                <c:marker>
                  <c:symbol val="none"/>
                </c:marker>
                <c:cat>
                  <c:numRef>
                    <c:extLst>
                      <c:ext uri="{02D57815-91ED-43cb-92C2-25804820EDAC}">
                        <c15:formulaRef>
                          <c15:sqref>'How Much to Save'!$B$35:$B$84</c15:sqref>
                        </c15:formulaRef>
                      </c:ext>
                    </c:extLst>
                    <c:numCache>
                      <c:formatCode>General</c:formatCode>
                      <c:ptCount val="50"/>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53</c:v>
                      </c:pt>
                      <c:pt idx="27">
                        <c:v>54</c:v>
                      </c:pt>
                      <c:pt idx="28">
                        <c:v>55</c:v>
                      </c:pt>
                      <c:pt idx="29">
                        <c:v>56</c:v>
                      </c:pt>
                      <c:pt idx="30">
                        <c:v>57</c:v>
                      </c:pt>
                      <c:pt idx="31">
                        <c:v>58</c:v>
                      </c:pt>
                      <c:pt idx="32">
                        <c:v>59</c:v>
                      </c:pt>
                      <c:pt idx="33">
                        <c:v>60</c:v>
                      </c:pt>
                      <c:pt idx="34">
                        <c:v>61</c:v>
                      </c:pt>
                      <c:pt idx="35">
                        <c:v>62</c:v>
                      </c:pt>
                      <c:pt idx="36">
                        <c:v>63</c:v>
                      </c:pt>
                      <c:pt idx="37">
                        <c:v>64</c:v>
                      </c:pt>
                      <c:pt idx="38">
                        <c:v>65</c:v>
                      </c:pt>
                      <c:pt idx="39">
                        <c:v>66</c:v>
                      </c:pt>
                      <c:pt idx="40">
                        <c:v>67</c:v>
                      </c:pt>
                      <c:pt idx="41">
                        <c:v>68</c:v>
                      </c:pt>
                      <c:pt idx="42">
                        <c:v>69</c:v>
                      </c:pt>
                      <c:pt idx="43">
                        <c:v>70</c:v>
                      </c:pt>
                      <c:pt idx="44">
                        <c:v>71</c:v>
                      </c:pt>
                      <c:pt idx="45">
                        <c:v>72</c:v>
                      </c:pt>
                      <c:pt idx="46">
                        <c:v>73</c:v>
                      </c:pt>
                      <c:pt idx="47">
                        <c:v>74</c:v>
                      </c:pt>
                      <c:pt idx="48">
                        <c:v>75</c:v>
                      </c:pt>
                      <c:pt idx="49">
                        <c:v>76</c:v>
                      </c:pt>
                    </c:numCache>
                  </c:numRef>
                </c:cat>
                <c:val>
                  <c:numRef>
                    <c:extLst>
                      <c:ext uri="{02D57815-91ED-43cb-92C2-25804820EDAC}">
                        <c15:formulaRef>
                          <c15:sqref>'How Much to Save'!$B$35:$B$84</c15:sqref>
                        </c15:formulaRef>
                      </c:ext>
                    </c:extLst>
                    <c:numCache>
                      <c:formatCode>General</c:formatCode>
                      <c:ptCount val="50"/>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53</c:v>
                      </c:pt>
                      <c:pt idx="27">
                        <c:v>54</c:v>
                      </c:pt>
                      <c:pt idx="28">
                        <c:v>55</c:v>
                      </c:pt>
                      <c:pt idx="29">
                        <c:v>56</c:v>
                      </c:pt>
                      <c:pt idx="30">
                        <c:v>57</c:v>
                      </c:pt>
                      <c:pt idx="31">
                        <c:v>58</c:v>
                      </c:pt>
                      <c:pt idx="32">
                        <c:v>59</c:v>
                      </c:pt>
                      <c:pt idx="33">
                        <c:v>60</c:v>
                      </c:pt>
                      <c:pt idx="34">
                        <c:v>61</c:v>
                      </c:pt>
                      <c:pt idx="35">
                        <c:v>62</c:v>
                      </c:pt>
                      <c:pt idx="36">
                        <c:v>63</c:v>
                      </c:pt>
                      <c:pt idx="37">
                        <c:v>64</c:v>
                      </c:pt>
                      <c:pt idx="38">
                        <c:v>65</c:v>
                      </c:pt>
                      <c:pt idx="39">
                        <c:v>66</c:v>
                      </c:pt>
                      <c:pt idx="40">
                        <c:v>67</c:v>
                      </c:pt>
                      <c:pt idx="41">
                        <c:v>68</c:v>
                      </c:pt>
                      <c:pt idx="42">
                        <c:v>69</c:v>
                      </c:pt>
                      <c:pt idx="43">
                        <c:v>70</c:v>
                      </c:pt>
                      <c:pt idx="44">
                        <c:v>71</c:v>
                      </c:pt>
                      <c:pt idx="45">
                        <c:v>72</c:v>
                      </c:pt>
                      <c:pt idx="46">
                        <c:v>73</c:v>
                      </c:pt>
                      <c:pt idx="47">
                        <c:v>74</c:v>
                      </c:pt>
                      <c:pt idx="48">
                        <c:v>75</c:v>
                      </c:pt>
                      <c:pt idx="49">
                        <c:v>76</c:v>
                      </c:pt>
                    </c:numCache>
                  </c:numRef>
                </c:val>
                <c:smooth val="0"/>
                <c:extLst>
                  <c:ext xmlns:c16="http://schemas.microsoft.com/office/drawing/2014/chart" uri="{C3380CC4-5D6E-409C-BE32-E72D297353CC}">
                    <c16:uniqueId val="{00000000-47B4-4C23-AEFF-3D84402776CF}"/>
                  </c:ext>
                </c:extLst>
              </c15:ser>
            </c15:filteredLineSeries>
          </c:ext>
        </c:extLst>
      </c:lineChart>
      <c:catAx>
        <c:axId val="125118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215738799"/>
        <c:crosses val="autoZero"/>
        <c:auto val="1"/>
        <c:lblAlgn val="ctr"/>
        <c:lblOffset val="100"/>
        <c:tickLblSkip val="2"/>
        <c:noMultiLvlLbl val="0"/>
      </c:catAx>
      <c:valAx>
        <c:axId val="1215738799"/>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crossAx val="12511852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ysClr val="windowText" lastClr="000000"/>
                </a:solidFill>
                <a:latin typeface="+mn-lt"/>
                <a:ea typeface="+mn-ea"/>
                <a:cs typeface="+mn-cs"/>
              </a:defRPr>
            </a:pPr>
            <a:r>
              <a:rPr lang="en-US" sz="2400" b="1">
                <a:solidFill>
                  <a:sysClr val="windowText" lastClr="000000"/>
                </a:solidFill>
              </a:rPr>
              <a:t>Distribution Phase</a:t>
            </a:r>
          </a:p>
        </c:rich>
      </c:tx>
      <c:overlay val="0"/>
      <c:spPr>
        <a:noFill/>
        <a:ln>
          <a:noFill/>
        </a:ln>
        <a:effectLst/>
      </c:spPr>
      <c:txPr>
        <a:bodyPr rot="0" spcFirstLastPara="1" vertOverflow="ellipsis" vert="horz" wrap="square" anchor="ctr" anchorCtr="1"/>
        <a:lstStyle/>
        <a:p>
          <a:pPr>
            <a:defRPr sz="2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1"/>
          <c:order val="0"/>
          <c:tx>
            <c:strRef>
              <c:f>'How Long Will Money Last'!$C$45</c:f>
              <c:strCache>
                <c:ptCount val="1"/>
                <c:pt idx="0">
                  <c:v>Start of Year</c:v>
                </c:pt>
              </c:strCache>
            </c:strRef>
          </c:tx>
          <c:spPr>
            <a:ln w="28575" cap="rnd">
              <a:solidFill>
                <a:schemeClr val="accent1"/>
              </a:solidFill>
              <a:round/>
            </a:ln>
            <a:effectLst/>
          </c:spPr>
          <c:marker>
            <c:symbol val="none"/>
          </c:marker>
          <c:cat>
            <c:numRef>
              <c:f>'How Long Will Money Last'!$B$46:$B$95</c:f>
              <c:numCache>
                <c:formatCode>General</c:formatCode>
                <c:ptCount val="50"/>
                <c:pt idx="0">
                  <c:v>62</c:v>
                </c:pt>
                <c:pt idx="1">
                  <c:v>63</c:v>
                </c:pt>
                <c:pt idx="2">
                  <c:v>64</c:v>
                </c:pt>
                <c:pt idx="3">
                  <c:v>65</c:v>
                </c:pt>
                <c:pt idx="4">
                  <c:v>66</c:v>
                </c:pt>
                <c:pt idx="5">
                  <c:v>67</c:v>
                </c:pt>
                <c:pt idx="6">
                  <c:v>68</c:v>
                </c:pt>
                <c:pt idx="7">
                  <c:v>69</c:v>
                </c:pt>
                <c:pt idx="8">
                  <c:v>70</c:v>
                </c:pt>
                <c:pt idx="9">
                  <c:v>71</c:v>
                </c:pt>
                <c:pt idx="10">
                  <c:v>72</c:v>
                </c:pt>
                <c:pt idx="11">
                  <c:v>73</c:v>
                </c:pt>
                <c:pt idx="12">
                  <c:v>74</c:v>
                </c:pt>
                <c:pt idx="13">
                  <c:v>75</c:v>
                </c:pt>
                <c:pt idx="14">
                  <c:v>76</c:v>
                </c:pt>
                <c:pt idx="15">
                  <c:v>77</c:v>
                </c:pt>
                <c:pt idx="16">
                  <c:v>78</c:v>
                </c:pt>
                <c:pt idx="17">
                  <c:v>79</c:v>
                </c:pt>
                <c:pt idx="18">
                  <c:v>80</c:v>
                </c:pt>
                <c:pt idx="19">
                  <c:v>81</c:v>
                </c:pt>
                <c:pt idx="20">
                  <c:v>82</c:v>
                </c:pt>
                <c:pt idx="21">
                  <c:v>83</c:v>
                </c:pt>
                <c:pt idx="22">
                  <c:v>84</c:v>
                </c:pt>
                <c:pt idx="23">
                  <c:v>85</c:v>
                </c:pt>
                <c:pt idx="24">
                  <c:v>86</c:v>
                </c:pt>
                <c:pt idx="25">
                  <c:v>87</c:v>
                </c:pt>
                <c:pt idx="26">
                  <c:v>88</c:v>
                </c:pt>
                <c:pt idx="27">
                  <c:v>89</c:v>
                </c:pt>
                <c:pt idx="28">
                  <c:v>90</c:v>
                </c:pt>
                <c:pt idx="29">
                  <c:v>91</c:v>
                </c:pt>
                <c:pt idx="30">
                  <c:v>92</c:v>
                </c:pt>
                <c:pt idx="31">
                  <c:v>93</c:v>
                </c:pt>
                <c:pt idx="32">
                  <c:v>94</c:v>
                </c:pt>
                <c:pt idx="33">
                  <c:v>95</c:v>
                </c:pt>
                <c:pt idx="34">
                  <c:v>96</c:v>
                </c:pt>
                <c:pt idx="35">
                  <c:v>97</c:v>
                </c:pt>
                <c:pt idx="36">
                  <c:v>98</c:v>
                </c:pt>
                <c:pt idx="37">
                  <c:v>99</c:v>
                </c:pt>
                <c:pt idx="38">
                  <c:v>100</c:v>
                </c:pt>
                <c:pt idx="39">
                  <c:v>101</c:v>
                </c:pt>
                <c:pt idx="40">
                  <c:v>102</c:v>
                </c:pt>
                <c:pt idx="41">
                  <c:v>103</c:v>
                </c:pt>
                <c:pt idx="42">
                  <c:v>104</c:v>
                </c:pt>
                <c:pt idx="43">
                  <c:v>105</c:v>
                </c:pt>
                <c:pt idx="44">
                  <c:v>106</c:v>
                </c:pt>
                <c:pt idx="45">
                  <c:v>107</c:v>
                </c:pt>
                <c:pt idx="46">
                  <c:v>108</c:v>
                </c:pt>
                <c:pt idx="47">
                  <c:v>109</c:v>
                </c:pt>
                <c:pt idx="48">
                  <c:v>110</c:v>
                </c:pt>
                <c:pt idx="49">
                  <c:v>111</c:v>
                </c:pt>
              </c:numCache>
            </c:numRef>
          </c:cat>
          <c:val>
            <c:numRef>
              <c:f>'How Long Will Money Last'!$C$46:$C$95</c:f>
              <c:numCache>
                <c:formatCode>"$"#,##0</c:formatCode>
                <c:ptCount val="50"/>
                <c:pt idx="0">
                  <c:v>1000000</c:v>
                </c:pt>
                <c:pt idx="1">
                  <c:v>945000</c:v>
                </c:pt>
                <c:pt idx="2">
                  <c:v>883425</c:v>
                </c:pt>
                <c:pt idx="3">
                  <c:v>814772.625</c:v>
                </c:pt>
                <c:pt idx="4">
                  <c:v>738505.97062499996</c:v>
                </c:pt>
                <c:pt idx="5">
                  <c:v>654051.31184062501</c:v>
                </c:pt>
                <c:pt idx="6">
                  <c:v>560795.66156339063</c:v>
                </c:pt>
                <c:pt idx="7">
                  <c:v>458084.16937946423</c:v>
                </c:pt>
                <c:pt idx="8">
                  <c:v>345217.34994894394</c:v>
                </c:pt>
                <c:pt idx="9">
                  <c:v>221448.12999443521</c:v>
                </c:pt>
                <c:pt idx="10">
                  <c:v>85978.702050353691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smooth val="0"/>
          <c:extLst>
            <c:ext xmlns:c16="http://schemas.microsoft.com/office/drawing/2014/chart" uri="{C3380CC4-5D6E-409C-BE32-E72D297353CC}">
              <c16:uniqueId val="{00000002-739D-4CDD-B5EB-C40B3C1BEB0F}"/>
            </c:ext>
          </c:extLst>
        </c:ser>
        <c:dLbls>
          <c:showLegendKey val="0"/>
          <c:showVal val="0"/>
          <c:showCatName val="0"/>
          <c:showSerName val="0"/>
          <c:showPercent val="0"/>
          <c:showBubbleSize val="0"/>
        </c:dLbls>
        <c:smooth val="0"/>
        <c:axId val="739935200"/>
        <c:axId val="835685088"/>
      </c:lineChart>
      <c:catAx>
        <c:axId val="73993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835685088"/>
        <c:crosses val="autoZero"/>
        <c:auto val="1"/>
        <c:lblAlgn val="ctr"/>
        <c:lblOffset val="100"/>
        <c:tickLblSkip val="2"/>
        <c:noMultiLvlLbl val="0"/>
      </c:catAx>
      <c:valAx>
        <c:axId val="8356850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739935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685800</xdr:colOff>
      <xdr:row>20</xdr:row>
      <xdr:rowOff>304800</xdr:rowOff>
    </xdr:from>
    <xdr:to>
      <xdr:col>9</xdr:col>
      <xdr:colOff>78813</xdr:colOff>
      <xdr:row>43</xdr:row>
      <xdr:rowOff>123827</xdr:rowOff>
    </xdr:to>
    <xdr:graphicFrame macro="">
      <xdr:nvGraphicFramePr>
        <xdr:cNvPr id="2" name="Chart 1">
          <a:extLst>
            <a:ext uri="{FF2B5EF4-FFF2-40B4-BE49-F238E27FC236}">
              <a16:creationId xmlns:a16="http://schemas.microsoft.com/office/drawing/2014/main" id="{5B5D8510-7DE8-46C3-8871-404E445D9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927044</xdr:colOff>
      <xdr:row>0</xdr:row>
      <xdr:rowOff>39955</xdr:rowOff>
    </xdr:from>
    <xdr:to>
      <xdr:col>9</xdr:col>
      <xdr:colOff>69030</xdr:colOff>
      <xdr:row>1</xdr:row>
      <xdr:rowOff>7158</xdr:rowOff>
    </xdr:to>
    <xdr:pic>
      <xdr:nvPicPr>
        <xdr:cNvPr id="3" name="Picture 2">
          <a:extLst>
            <a:ext uri="{FF2B5EF4-FFF2-40B4-BE49-F238E27FC236}">
              <a16:creationId xmlns:a16="http://schemas.microsoft.com/office/drawing/2014/main" id="{D730AF72-F8E4-4B5E-AD9A-A894224ADB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65969" y="39955"/>
          <a:ext cx="1685161" cy="633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835269</xdr:colOff>
      <xdr:row>13</xdr:row>
      <xdr:rowOff>117231</xdr:rowOff>
    </xdr:from>
    <xdr:to>
      <xdr:col>8</xdr:col>
      <xdr:colOff>205154</xdr:colOff>
      <xdr:row>32</xdr:row>
      <xdr:rowOff>102577</xdr:rowOff>
    </xdr:to>
    <xdr:graphicFrame macro="">
      <xdr:nvGraphicFramePr>
        <xdr:cNvPr id="7" name="Chart 1">
          <a:extLst>
            <a:ext uri="{FF2B5EF4-FFF2-40B4-BE49-F238E27FC236}">
              <a16:creationId xmlns:a16="http://schemas.microsoft.com/office/drawing/2014/main" id="{97A3F243-A3AA-48FC-9901-C0A2583AE9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1516673</xdr:colOff>
      <xdr:row>0</xdr:row>
      <xdr:rowOff>66676</xdr:rowOff>
    </xdr:from>
    <xdr:to>
      <xdr:col>7</xdr:col>
      <xdr:colOff>360647</xdr:colOff>
      <xdr:row>1</xdr:row>
      <xdr:rowOff>238678</xdr:rowOff>
    </xdr:to>
    <xdr:pic>
      <xdr:nvPicPr>
        <xdr:cNvPr id="3" name="Picture 3">
          <a:extLst>
            <a:ext uri="{FF2B5EF4-FFF2-40B4-BE49-F238E27FC236}">
              <a16:creationId xmlns:a16="http://schemas.microsoft.com/office/drawing/2014/main" id="{6742233B-EE79-4F7B-AB96-A0514B45C0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3673" y="66676"/>
          <a:ext cx="1510079" cy="552474"/>
        </a:xfrm>
        <a:prstGeom prst="rect">
          <a:avLst/>
        </a:prstGeom>
      </xdr:spPr>
    </xdr:pic>
    <xdr:clientData/>
  </xdr:twoCellAnchor>
  <xdr:twoCellAnchor>
    <xdr:from>
      <xdr:col>1</xdr:col>
      <xdr:colOff>1474305</xdr:colOff>
      <xdr:row>9</xdr:row>
      <xdr:rowOff>41413</xdr:rowOff>
    </xdr:from>
    <xdr:to>
      <xdr:col>4</xdr:col>
      <xdr:colOff>24849</xdr:colOff>
      <xdr:row>11</xdr:row>
      <xdr:rowOff>190500</xdr:rowOff>
    </xdr:to>
    <xdr:sp macro="[0]!Solver_Accumulation" textlink="">
      <xdr:nvSpPr>
        <xdr:cNvPr id="4" name="Rectangle: Rounded Corners 3">
          <a:extLst>
            <a:ext uri="{FF2B5EF4-FFF2-40B4-BE49-F238E27FC236}">
              <a16:creationId xmlns:a16="http://schemas.microsoft.com/office/drawing/2014/main" id="{ABC543CF-9105-4F44-8220-3428DAABAC88}"/>
            </a:ext>
          </a:extLst>
        </xdr:cNvPr>
        <xdr:cNvSpPr/>
      </xdr:nvSpPr>
      <xdr:spPr>
        <a:xfrm>
          <a:off x="2335696" y="2567609"/>
          <a:ext cx="2675283" cy="546652"/>
        </a:xfrm>
        <a:prstGeom prst="roundRect">
          <a:avLst/>
        </a:prstGeom>
        <a:solidFill>
          <a:srgbClr val="60C24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Solve for Minimum</a:t>
          </a:r>
          <a:r>
            <a:rPr lang="en-US" sz="1100" baseline="0"/>
            <a:t> Annual Contribution to meet Financial Freedom Goal</a:t>
          </a:r>
        </a:p>
        <a:p>
          <a:pPr algn="ctr"/>
          <a:r>
            <a:rPr lang="en-US" sz="1100"/>
            <a:t> </a:t>
          </a:r>
        </a:p>
      </xdr:txBody>
    </xdr:sp>
    <xdr:clientData/>
  </xdr:twoCellAnchor>
  <xdr:twoCellAnchor>
    <xdr:from>
      <xdr:col>1</xdr:col>
      <xdr:colOff>795131</xdr:colOff>
      <xdr:row>10</xdr:row>
      <xdr:rowOff>41412</xdr:rowOff>
    </xdr:from>
    <xdr:to>
      <xdr:col>1</xdr:col>
      <xdr:colOff>1350066</xdr:colOff>
      <xdr:row>11</xdr:row>
      <xdr:rowOff>182216</xdr:rowOff>
    </xdr:to>
    <xdr:sp macro="[0]!Clear_Solver" textlink="">
      <xdr:nvSpPr>
        <xdr:cNvPr id="2" name="Rectangle: Rounded Corners 1">
          <a:extLst>
            <a:ext uri="{FF2B5EF4-FFF2-40B4-BE49-F238E27FC236}">
              <a16:creationId xmlns:a16="http://schemas.microsoft.com/office/drawing/2014/main" id="{FA28969E-9898-4AF0-A0C0-379860FFE321}"/>
            </a:ext>
          </a:extLst>
        </xdr:cNvPr>
        <xdr:cNvSpPr/>
      </xdr:nvSpPr>
      <xdr:spPr>
        <a:xfrm>
          <a:off x="1656522" y="2766390"/>
          <a:ext cx="554935" cy="339587"/>
        </a:xfrm>
        <a:prstGeom prst="roundRect">
          <a:avLst/>
        </a:prstGeom>
        <a:solidFill>
          <a:srgbClr val="60C24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Reset</a:t>
          </a:r>
        </a:p>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20</xdr:row>
      <xdr:rowOff>28575</xdr:rowOff>
    </xdr:from>
    <xdr:to>
      <xdr:col>9</xdr:col>
      <xdr:colOff>135963</xdr:colOff>
      <xdr:row>42</xdr:row>
      <xdr:rowOff>171452</xdr:rowOff>
    </xdr:to>
    <xdr:graphicFrame macro="">
      <xdr:nvGraphicFramePr>
        <xdr:cNvPr id="2" name="Chart 1">
          <a:extLst>
            <a:ext uri="{FF2B5EF4-FFF2-40B4-BE49-F238E27FC236}">
              <a16:creationId xmlns:a16="http://schemas.microsoft.com/office/drawing/2014/main" id="{296A3CE1-E005-4082-9CF4-7BD2DC52D3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895350</xdr:colOff>
      <xdr:row>0</xdr:row>
      <xdr:rowOff>0</xdr:rowOff>
    </xdr:from>
    <xdr:to>
      <xdr:col>9</xdr:col>
      <xdr:colOff>37336</xdr:colOff>
      <xdr:row>0</xdr:row>
      <xdr:rowOff>633953</xdr:rowOff>
    </xdr:to>
    <xdr:pic>
      <xdr:nvPicPr>
        <xdr:cNvPr id="4" name="Picture 3">
          <a:extLst>
            <a:ext uri="{FF2B5EF4-FFF2-40B4-BE49-F238E27FC236}">
              <a16:creationId xmlns:a16="http://schemas.microsoft.com/office/drawing/2014/main" id="{309FCC65-D6D0-46A3-A78A-CA2193B48C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34275" y="19050"/>
          <a:ext cx="1685161" cy="6339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AF19D-7ED4-4C3D-95C0-1AE05A61751D}">
  <sheetPr codeName="Sheet3"/>
  <dimension ref="A1:R96"/>
  <sheetViews>
    <sheetView zoomScale="115" zoomScaleNormal="115" workbookViewId="0">
      <selection activeCell="P1" sqref="P1"/>
    </sheetView>
  </sheetViews>
  <sheetFormatPr defaultColWidth="9.140625" defaultRowHeight="15" x14ac:dyDescent="0.25"/>
  <cols>
    <col min="1" max="1" width="10.7109375" style="7" customWidth="1"/>
    <col min="2" max="2" width="16.85546875" style="7" customWidth="1"/>
    <col min="3" max="3" width="23" style="7" customWidth="1"/>
    <col min="4" max="4" width="16.140625" style="7" customWidth="1"/>
    <col min="5" max="5" width="12.85546875" style="7" customWidth="1"/>
    <col min="6" max="6" width="20" style="7" customWidth="1"/>
    <col min="7" max="7" width="15.140625" style="7" customWidth="1"/>
    <col min="8" max="8" width="8.140625" style="7" customWidth="1"/>
    <col min="9" max="9" width="14.85546875" style="7" customWidth="1"/>
    <col min="10" max="10" width="9.140625" style="7"/>
    <col min="11" max="11" width="7.85546875" style="7" customWidth="1"/>
    <col min="12" max="12" width="10.42578125" style="7" hidden="1" customWidth="1"/>
    <col min="13" max="13" width="11.5703125" style="7" hidden="1" customWidth="1"/>
    <col min="14" max="17" width="9.140625" style="7"/>
    <col min="18" max="18" width="10.85546875" style="7" bestFit="1" customWidth="1"/>
    <col min="19" max="16384" width="9.140625" style="7"/>
  </cols>
  <sheetData>
    <row r="1" spans="2:13" ht="52.5" customHeight="1" x14ac:dyDescent="0.25"/>
    <row r="2" spans="2:13" ht="32.25" customHeight="1" x14ac:dyDescent="0.4">
      <c r="B2" s="76" t="s">
        <v>38</v>
      </c>
      <c r="C2" s="76"/>
      <c r="D2" s="76"/>
      <c r="E2" s="76"/>
      <c r="F2" s="76"/>
      <c r="G2" s="76"/>
      <c r="H2" s="76"/>
      <c r="I2" s="76"/>
    </row>
    <row r="3" spans="2:13" ht="19.5" customHeight="1" x14ac:dyDescent="0.25">
      <c r="G3" s="54"/>
      <c r="H3" s="54"/>
      <c r="I3" s="54"/>
    </row>
    <row r="4" spans="2:13" ht="16.5" customHeight="1" x14ac:dyDescent="0.25">
      <c r="B4" s="74" t="s">
        <v>33</v>
      </c>
      <c r="C4" s="74"/>
      <c r="D4" s="74"/>
      <c r="F4" s="77" t="s">
        <v>27</v>
      </c>
      <c r="G4" s="77"/>
      <c r="H4" s="77"/>
      <c r="I4" s="77"/>
    </row>
    <row r="5" spans="2:13" ht="24.75" customHeight="1" thickBot="1" x14ac:dyDescent="0.3">
      <c r="B5" s="75"/>
      <c r="C5" s="75"/>
      <c r="D5" s="75"/>
      <c r="F5" s="78"/>
      <c r="G5" s="78"/>
      <c r="H5" s="78"/>
      <c r="I5" s="78"/>
    </row>
    <row r="6" spans="2:13" ht="15.75" customHeight="1" thickTop="1" x14ac:dyDescent="0.25">
      <c r="B6" s="62" t="s">
        <v>2</v>
      </c>
      <c r="C6" s="62"/>
      <c r="D6" s="23">
        <v>80000</v>
      </c>
      <c r="F6" s="72" t="s">
        <v>31</v>
      </c>
      <c r="G6" s="72"/>
      <c r="H6" s="72"/>
      <c r="I6" s="72"/>
    </row>
    <row r="7" spans="2:13" ht="18.75" customHeight="1" x14ac:dyDescent="0.25">
      <c r="B7" s="62" t="s">
        <v>4</v>
      </c>
      <c r="C7" s="62"/>
      <c r="D7" s="1">
        <v>27</v>
      </c>
      <c r="F7" s="73"/>
      <c r="G7" s="73"/>
      <c r="H7" s="73"/>
      <c r="I7" s="73"/>
    </row>
    <row r="8" spans="2:13" ht="18.75" customHeight="1" x14ac:dyDescent="0.3">
      <c r="B8" s="63" t="s">
        <v>6</v>
      </c>
      <c r="C8" s="63"/>
      <c r="D8" s="24">
        <v>55</v>
      </c>
      <c r="E8" s="33"/>
      <c r="F8" s="73"/>
      <c r="G8" s="73"/>
      <c r="H8" s="73"/>
      <c r="I8" s="73"/>
    </row>
    <row r="9" spans="2:13" ht="18.75" x14ac:dyDescent="0.3">
      <c r="B9" s="62" t="s">
        <v>7</v>
      </c>
      <c r="C9" s="62"/>
      <c r="D9" s="48">
        <v>2.5000000000000001E-2</v>
      </c>
      <c r="E9" s="33"/>
      <c r="F9" s="73"/>
      <c r="G9" s="73"/>
      <c r="H9" s="73"/>
      <c r="I9" s="73"/>
      <c r="L9" s="42" t="s">
        <v>9</v>
      </c>
      <c r="M9" s="35">
        <f>95-D8</f>
        <v>40</v>
      </c>
    </row>
    <row r="10" spans="2:13" ht="32.25" customHeight="1" x14ac:dyDescent="0.3">
      <c r="B10" s="74" t="s">
        <v>32</v>
      </c>
      <c r="C10" s="74"/>
      <c r="D10" s="74"/>
      <c r="E10" s="33"/>
      <c r="F10" s="73"/>
      <c r="G10" s="73"/>
      <c r="H10" s="73"/>
      <c r="I10" s="73"/>
      <c r="L10" s="43" t="s">
        <v>10</v>
      </c>
      <c r="M10" s="36">
        <f>FV(D9,(D8-D7),,-D6)</f>
        <v>159719.60150057639</v>
      </c>
    </row>
    <row r="11" spans="2:13" ht="18.75" customHeight="1" thickBot="1" x14ac:dyDescent="0.3">
      <c r="B11" s="75"/>
      <c r="C11" s="75"/>
      <c r="D11" s="75"/>
      <c r="F11" s="73"/>
      <c r="G11" s="73"/>
      <c r="H11" s="73"/>
      <c r="I11" s="73"/>
      <c r="M11" s="46">
        <f>B20</f>
        <v>3129477.7311311956</v>
      </c>
    </row>
    <row r="12" spans="2:13" ht="30" customHeight="1" thickTop="1" x14ac:dyDescent="0.25">
      <c r="B12" s="66" t="s">
        <v>0</v>
      </c>
      <c r="C12" s="66"/>
      <c r="D12" s="59" t="s">
        <v>36</v>
      </c>
      <c r="F12" s="73"/>
      <c r="G12" s="73"/>
      <c r="H12" s="73"/>
      <c r="I12" s="73"/>
    </row>
    <row r="13" spans="2:13" ht="16.5" customHeight="1" x14ac:dyDescent="0.25">
      <c r="B13" s="63" t="s">
        <v>3</v>
      </c>
      <c r="C13" s="63"/>
      <c r="D13" s="48">
        <v>0.05</v>
      </c>
      <c r="F13" s="55"/>
      <c r="G13" s="55"/>
      <c r="H13" s="55"/>
      <c r="I13" s="55"/>
    </row>
    <row r="14" spans="2:13" ht="18.75" customHeight="1" thickBot="1" x14ac:dyDescent="0.35">
      <c r="B14" s="67" t="s">
        <v>8</v>
      </c>
      <c r="C14" s="67"/>
      <c r="D14" s="67"/>
      <c r="E14" s="34"/>
      <c r="F14" s="55"/>
      <c r="G14" s="55"/>
      <c r="H14" s="55"/>
      <c r="I14" s="55"/>
    </row>
    <row r="15" spans="2:13" ht="24" customHeight="1" thickTop="1" x14ac:dyDescent="0.25">
      <c r="B15" s="68">
        <f>IF($D$12="Aggressive",0.085,IF($D$12="Moderately Aggressive",0.075,IF($D$12="Balanced",0.065,IF($D$12="Conservative",0.055,IF(D12="Custom",D13)))))</f>
        <v>6.5000000000000002E-2</v>
      </c>
      <c r="C15" s="68"/>
      <c r="D15" s="68"/>
      <c r="E15" s="53"/>
      <c r="F15" s="77" t="s">
        <v>29</v>
      </c>
      <c r="G15" s="77"/>
      <c r="H15" s="77"/>
      <c r="I15" s="77"/>
    </row>
    <row r="16" spans="2:13" ht="18.75" customHeight="1" thickBot="1" x14ac:dyDescent="0.3">
      <c r="B16" s="69"/>
      <c r="C16" s="69"/>
      <c r="D16" s="69"/>
      <c r="E16" s="53"/>
      <c r="F16" s="78"/>
      <c r="G16" s="78"/>
      <c r="H16" s="78"/>
      <c r="I16" s="78"/>
    </row>
    <row r="17" spans="1:18" ht="12.75" customHeight="1" thickTop="1" x14ac:dyDescent="0.25">
      <c r="F17" s="61" t="s">
        <v>30</v>
      </c>
      <c r="G17" s="61"/>
      <c r="H17" s="61"/>
      <c r="I17" s="61"/>
    </row>
    <row r="18" spans="1:18" ht="18" customHeight="1" x14ac:dyDescent="0.3">
      <c r="B18" s="64" t="s">
        <v>11</v>
      </c>
      <c r="C18" s="64"/>
      <c r="D18" s="64"/>
      <c r="E18" s="44"/>
      <c r="F18" s="61"/>
      <c r="G18" s="61"/>
      <c r="H18" s="61"/>
      <c r="I18" s="61"/>
    </row>
    <row r="19" spans="1:18" ht="24" customHeight="1" thickBot="1" x14ac:dyDescent="0.35">
      <c r="B19" s="65"/>
      <c r="C19" s="65"/>
      <c r="D19" s="65"/>
      <c r="E19" s="44"/>
      <c r="F19" s="61"/>
      <c r="G19" s="61"/>
      <c r="H19" s="61"/>
      <c r="I19" s="61"/>
    </row>
    <row r="20" spans="1:18" ht="18.75" customHeight="1" thickTop="1" x14ac:dyDescent="0.25">
      <c r="B20" s="70">
        <f>(M10)/(B15-D9)*(1-((1+D9)/(1+B15))^M9)</f>
        <v>3129477.7311311956</v>
      </c>
      <c r="C20" s="70"/>
      <c r="D20" s="70"/>
      <c r="E20" s="51"/>
      <c r="F20" s="61"/>
      <c r="G20" s="61"/>
      <c r="H20" s="61"/>
      <c r="I20" s="61"/>
      <c r="R20" s="46"/>
    </row>
    <row r="21" spans="1:18" ht="25.5" customHeight="1" x14ac:dyDescent="0.25">
      <c r="B21" s="71"/>
      <c r="C21" s="71"/>
      <c r="D21" s="71"/>
      <c r="E21" s="51"/>
      <c r="F21" s="61"/>
      <c r="G21" s="61"/>
      <c r="H21" s="61"/>
      <c r="I21" s="61"/>
    </row>
    <row r="23" spans="1:18" x14ac:dyDescent="0.25">
      <c r="E23" s="3"/>
    </row>
    <row r="25" spans="1:18" ht="15.75" x14ac:dyDescent="0.25">
      <c r="B25" s="37"/>
      <c r="C25" s="37"/>
      <c r="D25" s="25"/>
      <c r="E25" s="3"/>
      <c r="P25" s="26"/>
    </row>
    <row r="26" spans="1:18" ht="15.75" x14ac:dyDescent="0.25">
      <c r="B26" s="37"/>
      <c r="C26" s="37"/>
      <c r="D26" s="25"/>
      <c r="E26" s="3"/>
      <c r="P26" s="26"/>
    </row>
    <row r="27" spans="1:18" ht="15.75" x14ac:dyDescent="0.25">
      <c r="B27" s="37"/>
      <c r="C27" s="37"/>
      <c r="D27" s="25"/>
      <c r="E27" s="3"/>
      <c r="P27" s="26"/>
    </row>
    <row r="28" spans="1:18" x14ac:dyDescent="0.25">
      <c r="E28" s="4"/>
      <c r="P28" s="26"/>
    </row>
    <row r="29" spans="1:18" x14ac:dyDescent="0.25">
      <c r="A29" s="3"/>
      <c r="B29" s="3"/>
      <c r="C29" s="3"/>
      <c r="D29" s="3"/>
      <c r="E29" s="4"/>
      <c r="P29" s="28"/>
    </row>
    <row r="30" spans="1:18" x14ac:dyDescent="0.25">
      <c r="A30" s="3"/>
      <c r="B30" s="3"/>
      <c r="C30" s="3"/>
      <c r="D30" s="3"/>
      <c r="E30" s="4"/>
      <c r="P30" s="28"/>
    </row>
    <row r="31" spans="1:18" x14ac:dyDescent="0.25">
      <c r="A31" s="3"/>
      <c r="B31" s="3"/>
      <c r="C31" s="3"/>
      <c r="D31" s="3"/>
      <c r="E31" s="4"/>
      <c r="P31" s="28"/>
    </row>
    <row r="32" spans="1:18" x14ac:dyDescent="0.25">
      <c r="A32" s="3"/>
      <c r="B32" s="3"/>
      <c r="C32" s="3"/>
      <c r="D32" s="3"/>
      <c r="E32" s="4"/>
      <c r="P32" s="28"/>
    </row>
    <row r="33" spans="1:16" x14ac:dyDescent="0.25">
      <c r="A33" s="3"/>
      <c r="B33" s="3"/>
      <c r="C33" s="3"/>
      <c r="D33" s="3"/>
      <c r="E33" s="4"/>
      <c r="P33" s="28"/>
    </row>
    <row r="34" spans="1:16" x14ac:dyDescent="0.25">
      <c r="A34" s="3"/>
      <c r="B34" s="3"/>
      <c r="C34" s="3"/>
      <c r="D34" s="3"/>
      <c r="E34" s="4"/>
      <c r="P34" s="28"/>
    </row>
    <row r="35" spans="1:16" x14ac:dyDescent="0.25">
      <c r="A35" s="3"/>
      <c r="B35" s="3"/>
      <c r="C35" s="3"/>
      <c r="D35" s="3"/>
      <c r="E35" s="4"/>
    </row>
    <row r="36" spans="1:16" x14ac:dyDescent="0.25">
      <c r="A36" s="3"/>
      <c r="B36" s="3"/>
      <c r="C36" s="3"/>
      <c r="D36" s="3"/>
      <c r="E36" s="4"/>
    </row>
    <row r="37" spans="1:16" x14ac:dyDescent="0.25">
      <c r="A37" s="3"/>
      <c r="B37" s="3"/>
      <c r="C37" s="3"/>
      <c r="D37" s="3"/>
      <c r="E37" s="4"/>
    </row>
    <row r="38" spans="1:16" x14ac:dyDescent="0.25">
      <c r="A38" s="3"/>
      <c r="B38" s="3"/>
      <c r="C38" s="3"/>
      <c r="D38" s="3"/>
      <c r="E38" s="4"/>
    </row>
    <row r="39" spans="1:16" x14ac:dyDescent="0.25">
      <c r="A39" s="3"/>
      <c r="B39" s="3"/>
      <c r="C39" s="3"/>
      <c r="D39" s="3"/>
      <c r="E39" s="4"/>
    </row>
    <row r="40" spans="1:16" x14ac:dyDescent="0.25">
      <c r="A40" s="3"/>
      <c r="B40" s="3"/>
      <c r="C40" s="3"/>
      <c r="D40" s="3"/>
      <c r="E40" s="4"/>
    </row>
    <row r="41" spans="1:16" x14ac:dyDescent="0.25">
      <c r="A41" s="3"/>
      <c r="B41" s="3"/>
      <c r="C41" s="3"/>
      <c r="D41" s="3"/>
      <c r="E41" s="4"/>
    </row>
    <row r="42" spans="1:16" x14ac:dyDescent="0.25">
      <c r="A42" s="3"/>
      <c r="B42" s="3"/>
      <c r="C42" s="3"/>
      <c r="D42" s="3"/>
      <c r="E42" s="4"/>
    </row>
    <row r="43" spans="1:16" x14ac:dyDescent="0.25">
      <c r="A43" s="3"/>
      <c r="B43" s="3"/>
      <c r="C43" s="3"/>
      <c r="D43" s="3"/>
      <c r="E43" s="4"/>
    </row>
    <row r="44" spans="1:16" x14ac:dyDescent="0.25">
      <c r="A44" s="3"/>
      <c r="B44" s="3"/>
      <c r="C44" s="3"/>
      <c r="D44" s="3"/>
      <c r="E44" s="4"/>
    </row>
    <row r="45" spans="1:16" x14ac:dyDescent="0.25">
      <c r="A45" s="3"/>
      <c r="B45" s="3"/>
      <c r="C45" s="3"/>
      <c r="D45" s="3"/>
      <c r="E45" s="4"/>
    </row>
    <row r="46" spans="1:16" ht="15.75" thickBot="1" x14ac:dyDescent="0.3">
      <c r="B46" s="8" t="s">
        <v>12</v>
      </c>
      <c r="C46" s="8" t="s">
        <v>13</v>
      </c>
      <c r="D46" s="8" t="s">
        <v>14</v>
      </c>
      <c r="E46" s="8" t="s">
        <v>15</v>
      </c>
      <c r="F46" s="20"/>
    </row>
    <row r="47" spans="1:16" x14ac:dyDescent="0.25">
      <c r="B47" s="29">
        <f>D8</f>
        <v>55</v>
      </c>
      <c r="C47" s="30">
        <f>B20</f>
        <v>3129477.7311311956</v>
      </c>
      <c r="D47" s="30">
        <f>-D6*((1+$D$9)^(D8-D7))</f>
        <v>-159719.60150057639</v>
      </c>
      <c r="E47" s="30">
        <f t="shared" ref="E47:E78" si="0">IF((C47+D47)*(1+$B$15)&gt;1,(C47)*(1+$B$15)+D47,0)</f>
        <v>3173174.182154147</v>
      </c>
      <c r="F47" s="31">
        <f t="shared" ref="F47:F96" si="1">B47</f>
        <v>55</v>
      </c>
      <c r="G47" s="13"/>
    </row>
    <row r="48" spans="1:16" x14ac:dyDescent="0.25">
      <c r="B48" s="29">
        <f t="shared" ref="B48:B96" si="2">+B47+1</f>
        <v>56</v>
      </c>
      <c r="C48" s="30">
        <f t="shared" ref="C48:C96" si="3">+E47</f>
        <v>3173174.182154147</v>
      </c>
      <c r="D48" s="30">
        <f t="shared" ref="D48:D79" si="4">+D47*(1+$D$9)</f>
        <v>-163712.59153809078</v>
      </c>
      <c r="E48" s="30">
        <f t="shared" si="0"/>
        <v>3215717.9124560757</v>
      </c>
      <c r="F48" s="31">
        <f t="shared" si="1"/>
        <v>56</v>
      </c>
      <c r="G48" s="13"/>
    </row>
    <row r="49" spans="2:7" x14ac:dyDescent="0.25">
      <c r="B49" s="29">
        <f t="shared" si="2"/>
        <v>57</v>
      </c>
      <c r="C49" s="30">
        <f t="shared" si="3"/>
        <v>3215717.9124560757</v>
      </c>
      <c r="D49" s="30">
        <f t="shared" si="4"/>
        <v>-167805.40632654304</v>
      </c>
      <c r="E49" s="30">
        <f t="shared" si="0"/>
        <v>3256934.1704391772</v>
      </c>
      <c r="F49" s="31">
        <f t="shared" si="1"/>
        <v>57</v>
      </c>
      <c r="G49" s="13"/>
    </row>
    <row r="50" spans="2:7" x14ac:dyDescent="0.25">
      <c r="B50" s="29">
        <f t="shared" si="2"/>
        <v>58</v>
      </c>
      <c r="C50" s="30">
        <f t="shared" si="3"/>
        <v>3256934.1704391772</v>
      </c>
      <c r="D50" s="30">
        <f t="shared" si="4"/>
        <v>-172000.5414847066</v>
      </c>
      <c r="E50" s="30">
        <f t="shared" si="0"/>
        <v>3296634.3500330169</v>
      </c>
      <c r="F50" s="31">
        <f t="shared" si="1"/>
        <v>58</v>
      </c>
      <c r="G50" s="13"/>
    </row>
    <row r="51" spans="2:7" x14ac:dyDescent="0.25">
      <c r="B51" s="29">
        <f t="shared" si="2"/>
        <v>59</v>
      </c>
      <c r="C51" s="30">
        <f t="shared" si="3"/>
        <v>3296634.3500330169</v>
      </c>
      <c r="D51" s="30">
        <f t="shared" si="4"/>
        <v>-176300.55502182426</v>
      </c>
      <c r="E51" s="30">
        <f t="shared" si="0"/>
        <v>3334615.0277633383</v>
      </c>
      <c r="F51" s="31">
        <f t="shared" si="1"/>
        <v>59</v>
      </c>
      <c r="G51" s="13"/>
    </row>
    <row r="52" spans="2:7" x14ac:dyDescent="0.25">
      <c r="B52" s="29">
        <f t="shared" si="2"/>
        <v>60</v>
      </c>
      <c r="C52" s="30">
        <f t="shared" si="3"/>
        <v>3334615.0277633383</v>
      </c>
      <c r="D52" s="30">
        <f t="shared" si="4"/>
        <v>-180708.06889736984</v>
      </c>
      <c r="E52" s="30">
        <f t="shared" si="0"/>
        <v>3370656.9356705854</v>
      </c>
      <c r="F52" s="31">
        <f t="shared" si="1"/>
        <v>60</v>
      </c>
      <c r="G52" s="13"/>
    </row>
    <row r="53" spans="2:7" x14ac:dyDescent="0.25">
      <c r="B53" s="29">
        <f t="shared" si="2"/>
        <v>61</v>
      </c>
      <c r="C53" s="30">
        <f t="shared" si="3"/>
        <v>3370656.9356705854</v>
      </c>
      <c r="D53" s="30">
        <f t="shared" si="4"/>
        <v>-185225.77061980407</v>
      </c>
      <c r="E53" s="30">
        <f t="shared" si="0"/>
        <v>3404523.8658693694</v>
      </c>
      <c r="F53" s="31">
        <f t="shared" si="1"/>
        <v>61</v>
      </c>
      <c r="G53" s="13"/>
    </row>
    <row r="54" spans="2:7" x14ac:dyDescent="0.25">
      <c r="B54" s="29">
        <f t="shared" si="2"/>
        <v>62</v>
      </c>
      <c r="C54" s="30">
        <f t="shared" si="3"/>
        <v>3404523.8658693694</v>
      </c>
      <c r="D54" s="30">
        <f t="shared" si="4"/>
        <v>-189856.41488529916</v>
      </c>
      <c r="E54" s="30">
        <f t="shared" si="0"/>
        <v>3435961.5022655791</v>
      </c>
      <c r="F54" s="31">
        <f t="shared" si="1"/>
        <v>62</v>
      </c>
      <c r="G54" s="13"/>
    </row>
    <row r="55" spans="2:7" x14ac:dyDescent="0.25">
      <c r="B55" s="29">
        <f t="shared" si="2"/>
        <v>63</v>
      </c>
      <c r="C55" s="30">
        <f t="shared" si="3"/>
        <v>3435961.5022655791</v>
      </c>
      <c r="D55" s="30">
        <f t="shared" si="4"/>
        <v>-194602.82525743163</v>
      </c>
      <c r="E55" s="30">
        <f t="shared" si="0"/>
        <v>3464696.17465541</v>
      </c>
      <c r="F55" s="31">
        <f t="shared" si="1"/>
        <v>63</v>
      </c>
      <c r="G55" s="13"/>
    </row>
    <row r="56" spans="2:7" x14ac:dyDescent="0.25">
      <c r="B56" s="29">
        <f t="shared" si="2"/>
        <v>64</v>
      </c>
      <c r="C56" s="30">
        <f t="shared" si="3"/>
        <v>3464696.17465541</v>
      </c>
      <c r="D56" s="30">
        <f t="shared" si="4"/>
        <v>-199467.89588886741</v>
      </c>
      <c r="E56" s="30">
        <f t="shared" si="0"/>
        <v>3490433.5301191444</v>
      </c>
      <c r="F56" s="31">
        <f t="shared" si="1"/>
        <v>64</v>
      </c>
      <c r="G56" s="13"/>
    </row>
    <row r="57" spans="2:7" x14ac:dyDescent="0.25">
      <c r="B57" s="29">
        <f t="shared" si="2"/>
        <v>65</v>
      </c>
      <c r="C57" s="30">
        <f t="shared" si="3"/>
        <v>3490433.5301191444</v>
      </c>
      <c r="D57" s="30">
        <f t="shared" si="4"/>
        <v>-204454.59328608908</v>
      </c>
      <c r="E57" s="30">
        <f t="shared" si="0"/>
        <v>3512857.1162907993</v>
      </c>
      <c r="F57" s="31">
        <f t="shared" si="1"/>
        <v>65</v>
      </c>
      <c r="G57" s="13"/>
    </row>
    <row r="58" spans="2:7" x14ac:dyDescent="0.25">
      <c r="B58" s="29">
        <f t="shared" si="2"/>
        <v>66</v>
      </c>
      <c r="C58" s="30">
        <f t="shared" si="3"/>
        <v>3512857.1162907993</v>
      </c>
      <c r="D58" s="30">
        <f t="shared" si="4"/>
        <v>-209565.95811824128</v>
      </c>
      <c r="E58" s="30">
        <f t="shared" si="0"/>
        <v>3531626.8707314599</v>
      </c>
      <c r="F58" s="31">
        <f t="shared" si="1"/>
        <v>66</v>
      </c>
      <c r="G58" s="13"/>
    </row>
    <row r="59" spans="2:7" x14ac:dyDescent="0.25">
      <c r="B59" s="29">
        <f t="shared" si="2"/>
        <v>67</v>
      </c>
      <c r="C59" s="30">
        <f t="shared" si="3"/>
        <v>3531626.8707314599</v>
      </c>
      <c r="D59" s="30">
        <f t="shared" si="4"/>
        <v>-214805.1070711973</v>
      </c>
      <c r="E59" s="30">
        <f t="shared" si="0"/>
        <v>3546377.5102578076</v>
      </c>
      <c r="F59" s="31">
        <f t="shared" si="1"/>
        <v>67</v>
      </c>
      <c r="G59" s="13"/>
    </row>
    <row r="60" spans="2:7" x14ac:dyDescent="0.25">
      <c r="B60" s="29">
        <f t="shared" si="2"/>
        <v>68</v>
      </c>
      <c r="C60" s="30">
        <f t="shared" si="3"/>
        <v>3546377.5102578076</v>
      </c>
      <c r="D60" s="30">
        <f t="shared" si="4"/>
        <v>-220175.2347479772</v>
      </c>
      <c r="E60" s="30">
        <f t="shared" si="0"/>
        <v>3556716.8136765878</v>
      </c>
      <c r="F60" s="31">
        <f t="shared" si="1"/>
        <v>68</v>
      </c>
      <c r="G60" s="13"/>
    </row>
    <row r="61" spans="2:7" x14ac:dyDescent="0.25">
      <c r="B61" s="29">
        <f t="shared" si="2"/>
        <v>69</v>
      </c>
      <c r="C61" s="30">
        <f t="shared" si="3"/>
        <v>3556716.8136765878</v>
      </c>
      <c r="D61" s="30">
        <f t="shared" si="4"/>
        <v>-225679.6156166766</v>
      </c>
      <c r="E61" s="30">
        <f t="shared" si="0"/>
        <v>3562223.7909488892</v>
      </c>
      <c r="F61" s="31">
        <f t="shared" si="1"/>
        <v>69</v>
      </c>
      <c r="G61" s="13"/>
    </row>
    <row r="62" spans="2:7" x14ac:dyDescent="0.25">
      <c r="B62" s="29">
        <f t="shared" si="2"/>
        <v>70</v>
      </c>
      <c r="C62" s="30">
        <f t="shared" si="3"/>
        <v>3562223.7909488892</v>
      </c>
      <c r="D62" s="30">
        <f t="shared" si="4"/>
        <v>-231321.60600709351</v>
      </c>
      <c r="E62" s="30">
        <f t="shared" si="0"/>
        <v>3562446.7313534734</v>
      </c>
      <c r="F62" s="31">
        <f t="shared" si="1"/>
        <v>70</v>
      </c>
      <c r="G62" s="13"/>
    </row>
    <row r="63" spans="2:7" x14ac:dyDescent="0.25">
      <c r="B63" s="29">
        <f t="shared" si="2"/>
        <v>71</v>
      </c>
      <c r="C63" s="30">
        <f t="shared" si="3"/>
        <v>3562446.7313534734</v>
      </c>
      <c r="D63" s="30">
        <f t="shared" si="4"/>
        <v>-237104.64615727082</v>
      </c>
      <c r="E63" s="30">
        <f t="shared" si="0"/>
        <v>3556901.1227341783</v>
      </c>
      <c r="F63" s="31">
        <f t="shared" si="1"/>
        <v>71</v>
      </c>
      <c r="G63" s="13"/>
    </row>
    <row r="64" spans="2:7" x14ac:dyDescent="0.25">
      <c r="B64" s="29">
        <f t="shared" si="2"/>
        <v>72</v>
      </c>
      <c r="C64" s="30">
        <f t="shared" si="3"/>
        <v>3556901.1227341783</v>
      </c>
      <c r="D64" s="30">
        <f t="shared" si="4"/>
        <v>-243032.26231120256</v>
      </c>
      <c r="E64" s="30">
        <f t="shared" si="0"/>
        <v>3545067.4334006971</v>
      </c>
      <c r="F64" s="31">
        <f t="shared" si="1"/>
        <v>72</v>
      </c>
      <c r="G64" s="13"/>
    </row>
    <row r="65" spans="2:7" x14ac:dyDescent="0.25">
      <c r="B65" s="29">
        <f t="shared" si="2"/>
        <v>73</v>
      </c>
      <c r="C65" s="30">
        <f t="shared" si="3"/>
        <v>3545067.4334006971</v>
      </c>
      <c r="D65" s="30">
        <f t="shared" si="4"/>
        <v>-249108.06886898261</v>
      </c>
      <c r="E65" s="30">
        <f t="shared" si="0"/>
        <v>3526388.7477027597</v>
      </c>
      <c r="F65" s="31">
        <f t="shared" si="1"/>
        <v>73</v>
      </c>
      <c r="G65" s="13"/>
    </row>
    <row r="66" spans="2:7" x14ac:dyDescent="0.25">
      <c r="B66" s="29">
        <f t="shared" si="2"/>
        <v>74</v>
      </c>
      <c r="C66" s="30">
        <f t="shared" si="3"/>
        <v>3526388.7477027597</v>
      </c>
      <c r="D66" s="30">
        <f t="shared" si="4"/>
        <v>-255335.77059070714</v>
      </c>
      <c r="E66" s="30">
        <f t="shared" si="0"/>
        <v>3500268.2457127315</v>
      </c>
      <c r="F66" s="31">
        <f t="shared" si="1"/>
        <v>74</v>
      </c>
      <c r="G66" s="13"/>
    </row>
    <row r="67" spans="2:7" x14ac:dyDescent="0.25">
      <c r="B67" s="29">
        <f t="shared" si="2"/>
        <v>75</v>
      </c>
      <c r="C67" s="30">
        <f t="shared" si="3"/>
        <v>3500268.2457127315</v>
      </c>
      <c r="D67" s="30">
        <f t="shared" si="4"/>
        <v>-261719.16485547478</v>
      </c>
      <c r="E67" s="30">
        <f t="shared" si="0"/>
        <v>3466066.5168285845</v>
      </c>
      <c r="F67" s="31">
        <f t="shared" si="1"/>
        <v>75</v>
      </c>
      <c r="G67" s="13"/>
    </row>
    <row r="68" spans="2:7" x14ac:dyDescent="0.25">
      <c r="B68" s="29">
        <f t="shared" si="2"/>
        <v>76</v>
      </c>
      <c r="C68" s="30">
        <f t="shared" si="3"/>
        <v>3466066.5168285845</v>
      </c>
      <c r="D68" s="30">
        <f t="shared" si="4"/>
        <v>-268262.14397686161</v>
      </c>
      <c r="E68" s="30">
        <f t="shared" si="0"/>
        <v>3423098.6964455806</v>
      </c>
      <c r="F68" s="31">
        <f t="shared" si="1"/>
        <v>76</v>
      </c>
      <c r="G68" s="13"/>
    </row>
    <row r="69" spans="2:7" x14ac:dyDescent="0.25">
      <c r="B69" s="29">
        <f t="shared" si="2"/>
        <v>77</v>
      </c>
      <c r="C69" s="30">
        <f t="shared" si="3"/>
        <v>3423098.6964455806</v>
      </c>
      <c r="D69" s="30">
        <f t="shared" si="4"/>
        <v>-274968.69757628313</v>
      </c>
      <c r="E69" s="30">
        <f t="shared" si="0"/>
        <v>3370631.4141382603</v>
      </c>
      <c r="F69" s="31">
        <f t="shared" si="1"/>
        <v>77</v>
      </c>
      <c r="G69" s="13"/>
    </row>
    <row r="70" spans="2:7" x14ac:dyDescent="0.25">
      <c r="B70" s="29">
        <f t="shared" si="2"/>
        <v>78</v>
      </c>
      <c r="C70" s="30">
        <f t="shared" si="3"/>
        <v>3370631.4141382603</v>
      </c>
      <c r="D70" s="30">
        <f t="shared" si="4"/>
        <v>-281842.9150156902</v>
      </c>
      <c r="E70" s="30">
        <f t="shared" si="0"/>
        <v>3307879.5410415572</v>
      </c>
      <c r="F70" s="31">
        <f t="shared" si="1"/>
        <v>78</v>
      </c>
      <c r="G70" s="13"/>
    </row>
    <row r="71" spans="2:7" x14ac:dyDescent="0.25">
      <c r="B71" s="29">
        <f t="shared" si="2"/>
        <v>79</v>
      </c>
      <c r="C71" s="30">
        <f t="shared" si="3"/>
        <v>3307879.5410415572</v>
      </c>
      <c r="D71" s="30">
        <f t="shared" si="4"/>
        <v>-288888.98789108242</v>
      </c>
      <c r="E71" s="30">
        <f t="shared" si="0"/>
        <v>3234002.7233181754</v>
      </c>
      <c r="F71" s="31">
        <f t="shared" si="1"/>
        <v>79</v>
      </c>
      <c r="G71" s="13"/>
    </row>
    <row r="72" spans="2:7" x14ac:dyDescent="0.25">
      <c r="B72" s="29">
        <f t="shared" si="2"/>
        <v>80</v>
      </c>
      <c r="C72" s="30">
        <f t="shared" si="3"/>
        <v>3234002.7233181754</v>
      </c>
      <c r="D72" s="30">
        <f t="shared" si="4"/>
        <v>-296111.21258835943</v>
      </c>
      <c r="E72" s="30">
        <f t="shared" si="0"/>
        <v>3148101.6877454971</v>
      </c>
      <c r="F72" s="31">
        <f t="shared" si="1"/>
        <v>80</v>
      </c>
      <c r="G72" s="13"/>
    </row>
    <row r="73" spans="2:7" x14ac:dyDescent="0.25">
      <c r="B73" s="29">
        <f t="shared" si="2"/>
        <v>81</v>
      </c>
      <c r="C73" s="30">
        <f t="shared" si="3"/>
        <v>3148101.6877454971</v>
      </c>
      <c r="D73" s="30">
        <f t="shared" si="4"/>
        <v>-303513.99290306837</v>
      </c>
      <c r="E73" s="30">
        <f t="shared" si="0"/>
        <v>3049214.3045458859</v>
      </c>
      <c r="F73" s="31">
        <f t="shared" si="1"/>
        <v>81</v>
      </c>
      <c r="G73" s="13"/>
    </row>
    <row r="74" spans="2:7" x14ac:dyDescent="0.25">
      <c r="B74" s="29">
        <f t="shared" si="2"/>
        <v>82</v>
      </c>
      <c r="C74" s="30">
        <f t="shared" si="3"/>
        <v>3049214.3045458859</v>
      </c>
      <c r="D74" s="30">
        <f t="shared" si="4"/>
        <v>-311101.84272564505</v>
      </c>
      <c r="E74" s="30">
        <f t="shared" si="0"/>
        <v>2936311.3916157233</v>
      </c>
      <c r="F74" s="31">
        <f t="shared" si="1"/>
        <v>82</v>
      </c>
      <c r="G74" s="13"/>
    </row>
    <row r="75" spans="2:7" x14ac:dyDescent="0.25">
      <c r="B75" s="29">
        <f t="shared" si="2"/>
        <v>83</v>
      </c>
      <c r="C75" s="30">
        <f t="shared" si="3"/>
        <v>2936311.3916157233</v>
      </c>
      <c r="D75" s="30">
        <f t="shared" si="4"/>
        <v>-318879.38879378617</v>
      </c>
      <c r="E75" s="30">
        <f t="shared" si="0"/>
        <v>2808292.2432769593</v>
      </c>
      <c r="F75" s="31">
        <f t="shared" si="1"/>
        <v>83</v>
      </c>
      <c r="G75" s="13"/>
    </row>
    <row r="76" spans="2:7" x14ac:dyDescent="0.25">
      <c r="B76" s="29">
        <f t="shared" si="2"/>
        <v>84</v>
      </c>
      <c r="C76" s="30">
        <f t="shared" si="3"/>
        <v>2808292.2432769593</v>
      </c>
      <c r="D76" s="30">
        <f t="shared" si="4"/>
        <v>-326851.37351363082</v>
      </c>
      <c r="E76" s="30">
        <f t="shared" si="0"/>
        <v>2663979.8655763306</v>
      </c>
      <c r="F76" s="31">
        <f t="shared" si="1"/>
        <v>84</v>
      </c>
      <c r="G76" s="13"/>
    </row>
    <row r="77" spans="2:7" x14ac:dyDescent="0.25">
      <c r="B77" s="29">
        <f t="shared" si="2"/>
        <v>85</v>
      </c>
      <c r="C77" s="30">
        <f t="shared" si="3"/>
        <v>2663979.8655763306</v>
      </c>
      <c r="D77" s="30">
        <f t="shared" si="4"/>
        <v>-335022.65785147157</v>
      </c>
      <c r="E77" s="30">
        <f t="shared" si="0"/>
        <v>2502115.8989873203</v>
      </c>
      <c r="F77" s="31">
        <f t="shared" si="1"/>
        <v>85</v>
      </c>
      <c r="G77" s="13"/>
    </row>
    <row r="78" spans="2:7" x14ac:dyDescent="0.25">
      <c r="B78" s="29">
        <f t="shared" si="2"/>
        <v>86</v>
      </c>
      <c r="C78" s="30">
        <f t="shared" si="3"/>
        <v>2502115.8989873203</v>
      </c>
      <c r="D78" s="30">
        <f t="shared" si="4"/>
        <v>-343398.22429775831</v>
      </c>
      <c r="E78" s="30">
        <f t="shared" si="0"/>
        <v>2321355.2081237379</v>
      </c>
      <c r="F78" s="31">
        <f t="shared" si="1"/>
        <v>86</v>
      </c>
      <c r="G78" s="13"/>
    </row>
    <row r="79" spans="2:7" x14ac:dyDescent="0.25">
      <c r="B79" s="29">
        <f t="shared" si="2"/>
        <v>87</v>
      </c>
      <c r="C79" s="30">
        <f t="shared" si="3"/>
        <v>2321355.2081237379</v>
      </c>
      <c r="D79" s="30">
        <f t="shared" si="4"/>
        <v>-351983.17990520224</v>
      </c>
      <c r="E79" s="30">
        <f t="shared" ref="E79:E96" si="5">IF((C79+D79)*(1+$B$15)&gt;1,(C79)*(1+$B$15)+D79,0)</f>
        <v>2120260.1167465784</v>
      </c>
      <c r="F79" s="31">
        <f t="shared" si="1"/>
        <v>87</v>
      </c>
      <c r="G79" s="13"/>
    </row>
    <row r="80" spans="2:7" x14ac:dyDescent="0.25">
      <c r="B80" s="29">
        <f t="shared" si="2"/>
        <v>88</v>
      </c>
      <c r="C80" s="30">
        <f t="shared" si="3"/>
        <v>2120260.1167465784</v>
      </c>
      <c r="D80" s="30">
        <f t="shared" ref="D80:D96" si="6">+D79*(1+$D$9)</f>
        <v>-360782.75940283225</v>
      </c>
      <c r="E80" s="30">
        <f t="shared" si="5"/>
        <v>1897294.2649322737</v>
      </c>
      <c r="F80" s="31">
        <f t="shared" si="1"/>
        <v>88</v>
      </c>
      <c r="G80" s="13"/>
    </row>
    <row r="81" spans="2:7" x14ac:dyDescent="0.25">
      <c r="B81" s="29">
        <f t="shared" si="2"/>
        <v>89</v>
      </c>
      <c r="C81" s="30">
        <f t="shared" si="3"/>
        <v>1897294.2649322737</v>
      </c>
      <c r="D81" s="30">
        <f t="shared" si="6"/>
        <v>-369802.32838790305</v>
      </c>
      <c r="E81" s="30">
        <f t="shared" si="5"/>
        <v>1650816.0637649682</v>
      </c>
      <c r="F81" s="31">
        <f t="shared" si="1"/>
        <v>89</v>
      </c>
      <c r="G81" s="13"/>
    </row>
    <row r="82" spans="2:7" x14ac:dyDescent="0.25">
      <c r="B82" s="29">
        <f t="shared" si="2"/>
        <v>90</v>
      </c>
      <c r="C82" s="30">
        <f t="shared" si="3"/>
        <v>1650816.0637649682</v>
      </c>
      <c r="D82" s="30">
        <f t="shared" si="6"/>
        <v>-379047.38659760059</v>
      </c>
      <c r="E82" s="30">
        <f t="shared" si="5"/>
        <v>1379071.7213120905</v>
      </c>
      <c r="F82" s="31">
        <f t="shared" si="1"/>
        <v>90</v>
      </c>
      <c r="G82" s="13"/>
    </row>
    <row r="83" spans="2:7" x14ac:dyDescent="0.25">
      <c r="B83" s="29">
        <f t="shared" si="2"/>
        <v>91</v>
      </c>
      <c r="C83" s="30">
        <f t="shared" si="3"/>
        <v>1379071.7213120905</v>
      </c>
      <c r="D83" s="30">
        <f t="shared" si="6"/>
        <v>-388523.57126254059</v>
      </c>
      <c r="E83" s="30">
        <f t="shared" si="5"/>
        <v>1080187.8119348357</v>
      </c>
      <c r="F83" s="31">
        <f t="shared" si="1"/>
        <v>91</v>
      </c>
      <c r="G83" s="13"/>
    </row>
    <row r="84" spans="2:7" x14ac:dyDescent="0.25">
      <c r="B84" s="29">
        <f t="shared" si="2"/>
        <v>92</v>
      </c>
      <c r="C84" s="30">
        <f t="shared" si="3"/>
        <v>1080187.8119348357</v>
      </c>
      <c r="D84" s="30">
        <f t="shared" si="6"/>
        <v>-398236.66054410406</v>
      </c>
      <c r="E84" s="30">
        <f t="shared" si="5"/>
        <v>752163.35916649585</v>
      </c>
      <c r="F84" s="31">
        <f t="shared" si="1"/>
        <v>92</v>
      </c>
      <c r="G84" s="13"/>
    </row>
    <row r="85" spans="2:7" x14ac:dyDescent="0.25">
      <c r="B85" s="29">
        <f t="shared" si="2"/>
        <v>93</v>
      </c>
      <c r="C85" s="30">
        <f t="shared" si="3"/>
        <v>752163.35916649585</v>
      </c>
      <c r="D85" s="30">
        <f t="shared" si="6"/>
        <v>-408192.5770577066</v>
      </c>
      <c r="E85" s="30">
        <f t="shared" si="5"/>
        <v>392861.40045461146</v>
      </c>
      <c r="F85" s="31">
        <f t="shared" si="1"/>
        <v>93</v>
      </c>
      <c r="G85" s="13"/>
    </row>
    <row r="86" spans="2:7" x14ac:dyDescent="0.25">
      <c r="B86" s="29">
        <f t="shared" si="2"/>
        <v>94</v>
      </c>
      <c r="C86" s="30">
        <f t="shared" si="3"/>
        <v>392861.40045461146</v>
      </c>
      <c r="D86" s="30">
        <f t="shared" si="6"/>
        <v>-418397.39148414921</v>
      </c>
      <c r="E86" s="30">
        <f t="shared" si="5"/>
        <v>0</v>
      </c>
      <c r="F86" s="31">
        <f t="shared" si="1"/>
        <v>94</v>
      </c>
      <c r="G86" s="13"/>
    </row>
    <row r="87" spans="2:7" x14ac:dyDescent="0.25">
      <c r="B87" s="29">
        <f t="shared" si="2"/>
        <v>95</v>
      </c>
      <c r="C87" s="30">
        <f t="shared" si="3"/>
        <v>0</v>
      </c>
      <c r="D87" s="30">
        <f t="shared" si="6"/>
        <v>-428857.32627125288</v>
      </c>
      <c r="E87" s="30">
        <f t="shared" si="5"/>
        <v>0</v>
      </c>
      <c r="F87" s="31">
        <f t="shared" si="1"/>
        <v>95</v>
      </c>
      <c r="G87" s="13"/>
    </row>
    <row r="88" spans="2:7" x14ac:dyDescent="0.25">
      <c r="B88" s="29">
        <f t="shared" si="2"/>
        <v>96</v>
      </c>
      <c r="C88" s="30">
        <f t="shared" si="3"/>
        <v>0</v>
      </c>
      <c r="D88" s="30">
        <f t="shared" si="6"/>
        <v>-439578.75942803419</v>
      </c>
      <c r="E88" s="30">
        <f t="shared" si="5"/>
        <v>0</v>
      </c>
      <c r="F88" s="31">
        <f t="shared" si="1"/>
        <v>96</v>
      </c>
      <c r="G88" s="13"/>
    </row>
    <row r="89" spans="2:7" x14ac:dyDescent="0.25">
      <c r="B89" s="29">
        <f t="shared" si="2"/>
        <v>97</v>
      </c>
      <c r="C89" s="30">
        <f t="shared" si="3"/>
        <v>0</v>
      </c>
      <c r="D89" s="30">
        <f t="shared" si="6"/>
        <v>-450568.22841373499</v>
      </c>
      <c r="E89" s="30">
        <f t="shared" si="5"/>
        <v>0</v>
      </c>
      <c r="F89" s="31">
        <f t="shared" si="1"/>
        <v>97</v>
      </c>
      <c r="G89" s="13"/>
    </row>
    <row r="90" spans="2:7" x14ac:dyDescent="0.25">
      <c r="B90" s="29">
        <f t="shared" si="2"/>
        <v>98</v>
      </c>
      <c r="C90" s="30">
        <f t="shared" si="3"/>
        <v>0</v>
      </c>
      <c r="D90" s="30">
        <f t="shared" si="6"/>
        <v>-461832.43412407831</v>
      </c>
      <c r="E90" s="30">
        <f t="shared" si="5"/>
        <v>0</v>
      </c>
      <c r="F90" s="31">
        <f t="shared" si="1"/>
        <v>98</v>
      </c>
      <c r="G90" s="13"/>
    </row>
    <row r="91" spans="2:7" x14ac:dyDescent="0.25">
      <c r="B91" s="29">
        <f t="shared" si="2"/>
        <v>99</v>
      </c>
      <c r="C91" s="30">
        <f t="shared" si="3"/>
        <v>0</v>
      </c>
      <c r="D91" s="30">
        <f t="shared" si="6"/>
        <v>-473378.24497718021</v>
      </c>
      <c r="E91" s="30">
        <f t="shared" si="5"/>
        <v>0</v>
      </c>
      <c r="F91" s="31">
        <f t="shared" si="1"/>
        <v>99</v>
      </c>
      <c r="G91" s="13"/>
    </row>
    <row r="92" spans="2:7" x14ac:dyDescent="0.25">
      <c r="B92" s="29">
        <f t="shared" si="2"/>
        <v>100</v>
      </c>
      <c r="C92" s="30">
        <f t="shared" si="3"/>
        <v>0</v>
      </c>
      <c r="D92" s="30">
        <f t="shared" si="6"/>
        <v>-485212.70110160968</v>
      </c>
      <c r="E92" s="30">
        <f t="shared" si="5"/>
        <v>0</v>
      </c>
      <c r="F92" s="31">
        <f t="shared" si="1"/>
        <v>100</v>
      </c>
      <c r="G92" s="13"/>
    </row>
    <row r="93" spans="2:7" x14ac:dyDescent="0.25">
      <c r="B93" s="29">
        <f t="shared" si="2"/>
        <v>101</v>
      </c>
      <c r="C93" s="30">
        <f t="shared" si="3"/>
        <v>0</v>
      </c>
      <c r="D93" s="30">
        <f t="shared" si="6"/>
        <v>-497343.01862914988</v>
      </c>
      <c r="E93" s="30">
        <f t="shared" si="5"/>
        <v>0</v>
      </c>
      <c r="F93" s="31">
        <f t="shared" si="1"/>
        <v>101</v>
      </c>
      <c r="G93" s="13"/>
    </row>
    <row r="94" spans="2:7" x14ac:dyDescent="0.25">
      <c r="B94" s="29">
        <f t="shared" si="2"/>
        <v>102</v>
      </c>
      <c r="C94" s="30">
        <f t="shared" si="3"/>
        <v>0</v>
      </c>
      <c r="D94" s="30">
        <f t="shared" si="6"/>
        <v>-509776.59409487859</v>
      </c>
      <c r="E94" s="30">
        <f t="shared" si="5"/>
        <v>0</v>
      </c>
      <c r="F94" s="31">
        <f t="shared" si="1"/>
        <v>102</v>
      </c>
      <c r="G94" s="13"/>
    </row>
    <row r="95" spans="2:7" x14ac:dyDescent="0.25">
      <c r="B95" s="29">
        <f t="shared" si="2"/>
        <v>103</v>
      </c>
      <c r="C95" s="30">
        <f t="shared" si="3"/>
        <v>0</v>
      </c>
      <c r="D95" s="30">
        <f t="shared" si="6"/>
        <v>-522521.00894725049</v>
      </c>
      <c r="E95" s="30">
        <f t="shared" si="5"/>
        <v>0</v>
      </c>
      <c r="F95" s="31">
        <f t="shared" si="1"/>
        <v>103</v>
      </c>
      <c r="G95" s="13"/>
    </row>
    <row r="96" spans="2:7" x14ac:dyDescent="0.25">
      <c r="B96" s="29">
        <f t="shared" si="2"/>
        <v>104</v>
      </c>
      <c r="C96" s="30">
        <f t="shared" si="3"/>
        <v>0</v>
      </c>
      <c r="D96" s="30">
        <f t="shared" si="6"/>
        <v>-535584.03417093167</v>
      </c>
      <c r="E96" s="30">
        <f t="shared" si="5"/>
        <v>0</v>
      </c>
      <c r="F96" s="31">
        <f t="shared" si="1"/>
        <v>104</v>
      </c>
      <c r="G96" s="13"/>
    </row>
  </sheetData>
  <sheetProtection algorithmName="SHA-512" hashValue="bAY27ALAGbvBXqxoF3LuWdvxNbE4dwpWVZaK5WwkpPXpK9czPns2CC1vBE0Ru84AmWErqFxL//rhJRyLEUArgw==" saltValue="SwmBwGWUdTBvgU2DzItFng==" spinCount="100000" sheet="1" objects="1" scenarios="1"/>
  <mergeCells count="17">
    <mergeCell ref="B4:D5"/>
    <mergeCell ref="B10:D11"/>
    <mergeCell ref="B2:I2"/>
    <mergeCell ref="F15:I16"/>
    <mergeCell ref="F4:I5"/>
    <mergeCell ref="F17:I21"/>
    <mergeCell ref="B6:C6"/>
    <mergeCell ref="B7:C7"/>
    <mergeCell ref="B13:C13"/>
    <mergeCell ref="B18:D19"/>
    <mergeCell ref="B12:C12"/>
    <mergeCell ref="B14:D14"/>
    <mergeCell ref="B15:D16"/>
    <mergeCell ref="B20:D21"/>
    <mergeCell ref="B9:C9"/>
    <mergeCell ref="B8:C8"/>
    <mergeCell ref="F6:I12"/>
  </mergeCells>
  <conditionalFormatting sqref="D13 B13">
    <cfRule type="expression" dxfId="4" priority="5">
      <formula>OR($D$12="Aggressive",$D$12="Moderately Aggressive",$D$12="Balanced",$D$12="Conservative")</formula>
    </cfRule>
  </conditionalFormatting>
  <dataValidations count="5">
    <dataValidation type="whole" operator="lessThanOrEqual" allowBlank="1" showInputMessage="1" showErrorMessage="1" sqref="D7" xr:uid="{F89CD770-586A-41B5-B315-C0A663F4C993}">
      <formula1>D8</formula1>
    </dataValidation>
    <dataValidation type="whole" operator="greaterThanOrEqual" allowBlank="1" showInputMessage="1" showErrorMessage="1" sqref="D8" xr:uid="{32C9EBCA-6375-4346-B99B-F1375CD425D2}">
      <formula1>D7</formula1>
    </dataValidation>
    <dataValidation type="list" allowBlank="1" showInputMessage="1" showErrorMessage="1" sqref="D9" xr:uid="{FC4020C7-FFF1-425C-AF06-BA8BD5AE2E21}">
      <formula1>"0%,1%,1.5%,2%,2.5%,3%,3.5%,4%"</formula1>
    </dataValidation>
    <dataValidation type="list" allowBlank="1" showInputMessage="1" showErrorMessage="1" sqref="D12" xr:uid="{2A0ACA9E-D42B-43EC-88F2-5C7AA02E7572}">
      <formula1>"Aggressive,Moderately Aggressive,Balanced,Conservative,Custom"</formula1>
    </dataValidation>
    <dataValidation type="list" allowBlank="1" showInputMessage="1" showErrorMessage="1" sqref="D12" xr:uid="{D04F6B80-CEAF-4990-A5D7-7E3B559E068D}">
      <formula1>"Aggressive,Moderately Aggressive,Balanced,Conservative"</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30"/>
  <sheetViews>
    <sheetView tabSelected="1" topLeftCell="B1" zoomScale="115" zoomScaleNormal="115" workbookViewId="0">
      <selection activeCell="M9" sqref="M9"/>
    </sheetView>
  </sheetViews>
  <sheetFormatPr defaultColWidth="9.140625" defaultRowHeight="15" x14ac:dyDescent="0.25"/>
  <cols>
    <col min="1" max="1" width="12.85546875" style="7" customWidth="1"/>
    <col min="2" max="2" width="22.7109375" style="21" customWidth="1"/>
    <col min="3" max="3" width="19.140625" style="21" customWidth="1"/>
    <col min="4" max="4" width="20" style="21" customWidth="1"/>
    <col min="5" max="5" width="17.7109375" style="7" customWidth="1"/>
    <col min="6" max="6" width="24.7109375" style="7" customWidth="1"/>
    <col min="7" max="7" width="15.140625" style="7" bestFit="1" customWidth="1"/>
    <col min="8" max="8" width="9.140625" style="7"/>
    <col min="9" max="9" width="9.140625" style="7" bestFit="1" customWidth="1"/>
    <col min="10" max="10" width="9.140625" style="7"/>
    <col min="11" max="12" width="14" style="7" hidden="1" customWidth="1"/>
    <col min="13" max="14" width="9.140625" style="57"/>
    <col min="15" max="16384" width="9.140625" style="7"/>
  </cols>
  <sheetData>
    <row r="1" spans="1:12" ht="30" customHeight="1" x14ac:dyDescent="0.25">
      <c r="B1" s="7"/>
      <c r="C1" s="7"/>
      <c r="D1" s="7"/>
    </row>
    <row r="2" spans="1:12" ht="26.25" x14ac:dyDescent="0.25">
      <c r="B2" s="82" t="s">
        <v>37</v>
      </c>
      <c r="C2" s="82"/>
      <c r="D2" s="82"/>
      <c r="E2" s="82"/>
      <c r="F2" s="82"/>
      <c r="G2" s="82"/>
      <c r="H2" s="82"/>
    </row>
    <row r="3" spans="1:12" ht="23.25" customHeight="1" x14ac:dyDescent="0.25">
      <c r="B3" s="88" t="s">
        <v>34</v>
      </c>
      <c r="C3" s="88"/>
      <c r="D3" s="88"/>
      <c r="E3" s="32"/>
      <c r="F3" s="22"/>
      <c r="G3" s="22"/>
      <c r="H3" s="22"/>
    </row>
    <row r="4" spans="1:12" ht="23.25" customHeight="1" thickBot="1" x14ac:dyDescent="0.35">
      <c r="B4" s="88"/>
      <c r="C4" s="88"/>
      <c r="D4" s="88"/>
      <c r="E4" s="32"/>
      <c r="F4" s="84" t="s">
        <v>16</v>
      </c>
      <c r="G4" s="84"/>
      <c r="H4" s="84"/>
    </row>
    <row r="5" spans="1:12" ht="27" thickBot="1" x14ac:dyDescent="0.45">
      <c r="B5" s="84" t="s">
        <v>17</v>
      </c>
      <c r="C5" s="84"/>
      <c r="D5" s="84"/>
      <c r="E5" s="39"/>
      <c r="F5" s="81">
        <f>L6</f>
        <v>55</v>
      </c>
      <c r="G5" s="81"/>
      <c r="H5" s="81"/>
      <c r="K5" s="45" t="s">
        <v>18</v>
      </c>
      <c r="L5" s="41">
        <f>'How Much to be Financially Free'!D7</f>
        <v>27</v>
      </c>
    </row>
    <row r="6" spans="1:12" ht="18" customHeight="1" thickBot="1" x14ac:dyDescent="0.35">
      <c r="B6" s="87" t="s">
        <v>19</v>
      </c>
      <c r="C6" s="87"/>
      <c r="D6" s="2">
        <v>50000</v>
      </c>
      <c r="F6" s="84" t="s">
        <v>8</v>
      </c>
      <c r="G6" s="84"/>
      <c r="H6" s="84"/>
      <c r="K6" s="45" t="s">
        <v>6</v>
      </c>
      <c r="L6" s="41">
        <f>'How Much to be Financially Free'!D8</f>
        <v>55</v>
      </c>
    </row>
    <row r="7" spans="1:12" ht="16.5" customHeight="1" x14ac:dyDescent="0.25">
      <c r="B7" s="63" t="s">
        <v>20</v>
      </c>
      <c r="C7" s="63"/>
      <c r="D7" s="52">
        <v>23441.017402130768</v>
      </c>
      <c r="F7" s="85">
        <f>IF($D$8="Aggressive",0.085,IF($D$8="Moderately Aggressive",0.075,IF($D$8="Balanced",0.065,IF($D$8="Conservative",0.055,IF(D8="Custom",D9)))))</f>
        <v>8.5000000000000006E-2</v>
      </c>
      <c r="G7" s="85"/>
      <c r="H7" s="85"/>
      <c r="K7" s="45" t="s">
        <v>28</v>
      </c>
      <c r="L7" s="47">
        <f>'How Much to be Financially Free'!M11</f>
        <v>3129477.7311311956</v>
      </c>
    </row>
    <row r="8" spans="1:12" ht="30.75" customHeight="1" x14ac:dyDescent="0.3">
      <c r="B8" s="83" t="s">
        <v>0</v>
      </c>
      <c r="C8" s="83"/>
      <c r="D8" s="60" t="s">
        <v>1</v>
      </c>
      <c r="F8" s="86"/>
      <c r="G8" s="86"/>
      <c r="H8" s="86"/>
      <c r="K8" s="44"/>
      <c r="L8" s="44"/>
    </row>
    <row r="9" spans="1:12" ht="16.5" customHeight="1" thickBot="1" x14ac:dyDescent="0.35">
      <c r="B9" s="63" t="s">
        <v>3</v>
      </c>
      <c r="C9" s="63"/>
      <c r="D9" s="38">
        <v>0.1</v>
      </c>
      <c r="F9" s="84" t="s">
        <v>21</v>
      </c>
      <c r="G9" s="84"/>
      <c r="H9" s="84"/>
      <c r="K9" s="44"/>
      <c r="L9" s="44"/>
    </row>
    <row r="10" spans="1:12" ht="15.75" customHeight="1" x14ac:dyDescent="0.25">
      <c r="B10" s="7"/>
      <c r="C10" s="7"/>
      <c r="D10" s="7"/>
      <c r="E10" s="4"/>
      <c r="F10" s="79">
        <f>VLOOKUP(F5,B35:F84,2)</f>
        <v>3129477.7311311625</v>
      </c>
      <c r="G10" s="79"/>
      <c r="H10" s="79"/>
    </row>
    <row r="11" spans="1:12" ht="15.75" customHeight="1" x14ac:dyDescent="0.25">
      <c r="A11" s="3"/>
      <c r="B11" s="7"/>
      <c r="C11" s="7"/>
      <c r="D11" s="7"/>
      <c r="E11" s="6"/>
      <c r="F11" s="80"/>
      <c r="G11" s="80"/>
      <c r="H11" s="80"/>
    </row>
    <row r="12" spans="1:12" ht="15.75" customHeight="1" x14ac:dyDescent="0.25">
      <c r="A12" s="3"/>
      <c r="B12" s="7"/>
      <c r="C12" s="7"/>
      <c r="D12" s="7"/>
      <c r="E12" s="6"/>
      <c r="F12" s="40"/>
      <c r="G12" s="40"/>
      <c r="H12" s="40"/>
    </row>
    <row r="13" spans="1:12" ht="18" customHeight="1" x14ac:dyDescent="0.25">
      <c r="A13" s="3"/>
      <c r="B13" s="7"/>
      <c r="C13" s="7"/>
      <c r="D13" s="7"/>
      <c r="E13" s="6"/>
    </row>
    <row r="14" spans="1:12" ht="18" customHeight="1" x14ac:dyDescent="0.25">
      <c r="A14" s="3"/>
      <c r="B14" s="4"/>
      <c r="C14" s="5"/>
      <c r="D14" s="4"/>
      <c r="E14" s="6"/>
    </row>
    <row r="15" spans="1:12" ht="18" customHeight="1" x14ac:dyDescent="0.25">
      <c r="A15" s="3"/>
      <c r="B15" s="4"/>
      <c r="C15" s="5"/>
      <c r="D15" s="4"/>
      <c r="E15" s="6"/>
    </row>
    <row r="16" spans="1:12" ht="18" customHeight="1" x14ac:dyDescent="0.25">
      <c r="A16" s="3"/>
      <c r="B16" s="4"/>
      <c r="C16" s="5"/>
      <c r="D16" s="4"/>
      <c r="E16" s="6"/>
    </row>
    <row r="17" spans="1:5" ht="18" customHeight="1" x14ac:dyDescent="0.25">
      <c r="A17" s="3"/>
      <c r="B17" s="4"/>
      <c r="C17" s="5"/>
      <c r="D17" s="4"/>
      <c r="E17" s="6"/>
    </row>
    <row r="18" spans="1:5" ht="18" customHeight="1" x14ac:dyDescent="0.25">
      <c r="A18" s="3"/>
      <c r="B18" s="4"/>
      <c r="C18" s="5"/>
      <c r="D18" s="4"/>
      <c r="E18" s="6"/>
    </row>
    <row r="19" spans="1:5" ht="18" customHeight="1" x14ac:dyDescent="0.25">
      <c r="A19" s="3"/>
      <c r="B19" s="4"/>
      <c r="C19" s="5"/>
      <c r="D19" s="4"/>
      <c r="E19" s="6"/>
    </row>
    <row r="20" spans="1:5" ht="18" customHeight="1" x14ac:dyDescent="0.25">
      <c r="A20" s="3"/>
      <c r="B20" s="4"/>
      <c r="C20" s="5"/>
      <c r="D20" s="4"/>
      <c r="E20" s="6"/>
    </row>
    <row r="21" spans="1:5" ht="18" customHeight="1" x14ac:dyDescent="0.25">
      <c r="A21" s="3"/>
      <c r="B21" s="4"/>
      <c r="C21" s="5"/>
      <c r="D21" s="4"/>
      <c r="E21" s="6"/>
    </row>
    <row r="22" spans="1:5" ht="18" customHeight="1" x14ac:dyDescent="0.25">
      <c r="A22" s="3"/>
      <c r="B22" s="4"/>
      <c r="C22" s="5"/>
      <c r="D22" s="4"/>
      <c r="E22" s="6"/>
    </row>
    <row r="23" spans="1:5" ht="18" customHeight="1" x14ac:dyDescent="0.25">
      <c r="A23" s="3"/>
      <c r="B23" s="4"/>
      <c r="C23" s="5"/>
      <c r="D23" s="4"/>
      <c r="E23" s="6"/>
    </row>
    <row r="24" spans="1:5" ht="18" customHeight="1" x14ac:dyDescent="0.25">
      <c r="A24" s="3"/>
      <c r="B24" s="4"/>
      <c r="C24" s="5"/>
      <c r="D24" s="4"/>
      <c r="E24" s="6"/>
    </row>
    <row r="25" spans="1:5" ht="18" customHeight="1" x14ac:dyDescent="0.25">
      <c r="A25" s="3"/>
      <c r="B25" s="4"/>
      <c r="C25" s="5"/>
      <c r="D25" s="4"/>
      <c r="E25" s="6"/>
    </row>
    <row r="26" spans="1:5" ht="18" customHeight="1" x14ac:dyDescent="0.25">
      <c r="A26" s="3"/>
      <c r="B26" s="4"/>
      <c r="C26" s="5"/>
      <c r="D26" s="4"/>
      <c r="E26" s="6"/>
    </row>
    <row r="27" spans="1:5" ht="18" customHeight="1" x14ac:dyDescent="0.25">
      <c r="A27" s="3"/>
      <c r="B27" s="4"/>
      <c r="C27" s="5"/>
      <c r="D27" s="4"/>
      <c r="E27" s="6"/>
    </row>
    <row r="28" spans="1:5" ht="18" customHeight="1" x14ac:dyDescent="0.25">
      <c r="A28" s="3"/>
      <c r="B28" s="4"/>
      <c r="C28" s="5"/>
      <c r="D28" s="4"/>
      <c r="E28" s="6"/>
    </row>
    <row r="29" spans="1:5" ht="18" customHeight="1" x14ac:dyDescent="0.25">
      <c r="A29" s="3"/>
      <c r="B29" s="4"/>
      <c r="C29" s="5"/>
      <c r="D29" s="4"/>
      <c r="E29" s="6"/>
    </row>
    <row r="30" spans="1:5" ht="18" customHeight="1" x14ac:dyDescent="0.25">
      <c r="A30" s="3"/>
      <c r="B30" s="4"/>
      <c r="C30" s="5"/>
      <c r="D30" s="4"/>
      <c r="E30" s="6"/>
    </row>
    <row r="31" spans="1:5" ht="18" customHeight="1" x14ac:dyDescent="0.25">
      <c r="A31" s="3"/>
      <c r="B31" s="4"/>
      <c r="C31" s="5"/>
      <c r="D31" s="4"/>
      <c r="E31" s="6"/>
    </row>
    <row r="32" spans="1:5" ht="18" customHeight="1" x14ac:dyDescent="0.25">
      <c r="A32" s="3"/>
      <c r="B32" s="4"/>
      <c r="C32" s="5"/>
      <c r="D32" s="4"/>
      <c r="E32" s="6"/>
    </row>
    <row r="33" spans="1:9" ht="18" customHeight="1" x14ac:dyDescent="0.25">
      <c r="A33" s="3"/>
      <c r="B33" s="4"/>
      <c r="C33" s="5"/>
      <c r="D33" s="4"/>
      <c r="E33" s="6"/>
    </row>
    <row r="34" spans="1:9" ht="31.5" customHeight="1" thickBot="1" x14ac:dyDescent="0.3">
      <c r="B34" s="8" t="s">
        <v>12</v>
      </c>
      <c r="C34" s="9" t="s">
        <v>22</v>
      </c>
      <c r="D34" s="8" t="s">
        <v>23</v>
      </c>
      <c r="E34" s="10" t="s">
        <v>24</v>
      </c>
      <c r="F34" s="11" t="s">
        <v>25</v>
      </c>
      <c r="G34" s="12" t="s">
        <v>26</v>
      </c>
    </row>
    <row r="35" spans="1:9" x14ac:dyDescent="0.25">
      <c r="A35" s="13"/>
      <c r="B35" s="14">
        <f>L5</f>
        <v>27</v>
      </c>
      <c r="C35" s="15">
        <f>D6</f>
        <v>50000</v>
      </c>
      <c r="D35" s="15">
        <f>$D$7</f>
        <v>23441.017402130768</v>
      </c>
      <c r="E35" s="16">
        <f>F35-C35-D35</f>
        <v>6242.4864791811051</v>
      </c>
      <c r="F35" s="17">
        <f>+((C35+D35))*(1+$F$7)</f>
        <v>79683.503881311874</v>
      </c>
      <c r="G35" s="18">
        <f>IF(B35=$F$5,C35,-10000)</f>
        <v>-10000</v>
      </c>
      <c r="H35" s="19"/>
      <c r="I35" s="19"/>
    </row>
    <row r="36" spans="1:9" x14ac:dyDescent="0.25">
      <c r="A36" s="13"/>
      <c r="B36" s="14">
        <f t="shared" ref="B36:B67" si="0">+B35+1</f>
        <v>28</v>
      </c>
      <c r="C36" s="15">
        <f>+F35</f>
        <v>79683.503881311874</v>
      </c>
      <c r="D36" s="15">
        <f>D35</f>
        <v>23441.017402130768</v>
      </c>
      <c r="E36" s="16">
        <f t="shared" ref="E36:E66" si="1">F36-C36-D36</f>
        <v>8765.5843090926282</v>
      </c>
      <c r="F36" s="17">
        <f>+((C36+D36))*(1+$F$7)</f>
        <v>111890.10559253527</v>
      </c>
      <c r="G36" s="18">
        <f t="shared" ref="G36:G84" si="2">IF(B36=$F$5,C36,-10000)</f>
        <v>-10000</v>
      </c>
      <c r="H36" s="20"/>
      <c r="I36" s="20"/>
    </row>
    <row r="37" spans="1:9" x14ac:dyDescent="0.25">
      <c r="A37" s="13"/>
      <c r="B37" s="14">
        <f t="shared" si="0"/>
        <v>29</v>
      </c>
      <c r="C37" s="15">
        <f t="shared" ref="C37:C67" si="3">+F36</f>
        <v>111890.10559253527</v>
      </c>
      <c r="D37" s="15">
        <f t="shared" ref="D37:D84" si="4">D36</f>
        <v>23441.017402130768</v>
      </c>
      <c r="E37" s="16">
        <f t="shared" si="1"/>
        <v>11503.145454546619</v>
      </c>
      <c r="F37" s="17">
        <f t="shared" ref="F37:F84" si="5">+((C37+D37))*(1+$F$7)</f>
        <v>146834.26844921266</v>
      </c>
      <c r="G37" s="18">
        <f t="shared" si="2"/>
        <v>-10000</v>
      </c>
      <c r="H37" s="20"/>
      <c r="I37" s="20"/>
    </row>
    <row r="38" spans="1:9" x14ac:dyDescent="0.25">
      <c r="A38" s="13"/>
      <c r="B38" s="14">
        <f t="shared" si="0"/>
        <v>30</v>
      </c>
      <c r="C38" s="15">
        <f t="shared" si="3"/>
        <v>146834.26844921266</v>
      </c>
      <c r="D38" s="15">
        <f t="shared" si="4"/>
        <v>23441.017402130768</v>
      </c>
      <c r="E38" s="16">
        <f t="shared" si="1"/>
        <v>14473.399297364165</v>
      </c>
      <c r="F38" s="17">
        <f t="shared" si="5"/>
        <v>184748.68514870759</v>
      </c>
      <c r="G38" s="18">
        <f t="shared" si="2"/>
        <v>-10000</v>
      </c>
      <c r="H38" s="20"/>
      <c r="I38" s="20"/>
    </row>
    <row r="39" spans="1:9" x14ac:dyDescent="0.25">
      <c r="A39" s="13"/>
      <c r="B39" s="14">
        <f t="shared" si="0"/>
        <v>31</v>
      </c>
      <c r="C39" s="15">
        <f t="shared" si="3"/>
        <v>184748.68514870759</v>
      </c>
      <c r="D39" s="15">
        <f t="shared" si="4"/>
        <v>23441.017402130768</v>
      </c>
      <c r="E39" s="16">
        <f t="shared" si="1"/>
        <v>17696.124716821236</v>
      </c>
      <c r="F39" s="17">
        <f t="shared" si="5"/>
        <v>225885.8272676596</v>
      </c>
      <c r="G39" s="18">
        <f t="shared" si="2"/>
        <v>-10000</v>
      </c>
      <c r="H39" s="20"/>
      <c r="I39" s="20"/>
    </row>
    <row r="40" spans="1:9" x14ac:dyDescent="0.25">
      <c r="A40" s="13"/>
      <c r="B40" s="14">
        <f t="shared" si="0"/>
        <v>32</v>
      </c>
      <c r="C40" s="15">
        <f t="shared" si="3"/>
        <v>225885.8272676596</v>
      </c>
      <c r="D40" s="15">
        <f t="shared" si="4"/>
        <v>23441.017402130768</v>
      </c>
      <c r="E40" s="16">
        <f t="shared" si="1"/>
        <v>21192.781796932155</v>
      </c>
      <c r="F40" s="17">
        <f t="shared" si="5"/>
        <v>270519.62646672252</v>
      </c>
      <c r="G40" s="18">
        <f t="shared" si="2"/>
        <v>-10000</v>
      </c>
      <c r="H40" s="20"/>
      <c r="I40" s="20"/>
    </row>
    <row r="41" spans="1:9" x14ac:dyDescent="0.25">
      <c r="A41" s="13"/>
      <c r="B41" s="14">
        <f t="shared" si="0"/>
        <v>33</v>
      </c>
      <c r="C41" s="15">
        <f t="shared" si="3"/>
        <v>270519.62646672252</v>
      </c>
      <c r="D41" s="15">
        <f t="shared" si="4"/>
        <v>23441.017402130768</v>
      </c>
      <c r="E41" s="16">
        <f t="shared" si="1"/>
        <v>24986.654728852496</v>
      </c>
      <c r="F41" s="17">
        <f t="shared" si="5"/>
        <v>318947.29859770578</v>
      </c>
      <c r="G41" s="18">
        <f t="shared" si="2"/>
        <v>-10000</v>
      </c>
      <c r="H41" s="20"/>
      <c r="I41" s="20"/>
    </row>
    <row r="42" spans="1:9" x14ac:dyDescent="0.25">
      <c r="A42" s="13"/>
      <c r="B42" s="14">
        <f t="shared" si="0"/>
        <v>34</v>
      </c>
      <c r="C42" s="15">
        <f t="shared" si="3"/>
        <v>318947.29859770578</v>
      </c>
      <c r="D42" s="15">
        <f t="shared" si="4"/>
        <v>23441.017402130768</v>
      </c>
      <c r="E42" s="16">
        <f t="shared" si="1"/>
        <v>29103.006859986104</v>
      </c>
      <c r="F42" s="17">
        <f t="shared" si="5"/>
        <v>371491.32285982266</v>
      </c>
      <c r="G42" s="18">
        <f t="shared" si="2"/>
        <v>-10000</v>
      </c>
      <c r="H42" s="20"/>
      <c r="I42" s="20"/>
    </row>
    <row r="43" spans="1:9" x14ac:dyDescent="0.25">
      <c r="A43" s="13"/>
      <c r="B43" s="14">
        <f t="shared" si="0"/>
        <v>35</v>
      </c>
      <c r="C43" s="15">
        <f t="shared" si="3"/>
        <v>371491.32285982266</v>
      </c>
      <c r="D43" s="15">
        <f t="shared" si="4"/>
        <v>23441.017402130768</v>
      </c>
      <c r="E43" s="16">
        <f t="shared" si="1"/>
        <v>33569.248922266001</v>
      </c>
      <c r="F43" s="17">
        <f t="shared" si="5"/>
        <v>428501.58918421943</v>
      </c>
      <c r="G43" s="18">
        <f t="shared" si="2"/>
        <v>-10000</v>
      </c>
      <c r="H43" s="20"/>
      <c r="I43" s="20"/>
    </row>
    <row r="44" spans="1:9" x14ac:dyDescent="0.25">
      <c r="A44" s="13"/>
      <c r="B44" s="14">
        <f t="shared" si="0"/>
        <v>36</v>
      </c>
      <c r="C44" s="15">
        <f t="shared" si="3"/>
        <v>428501.58918421943</v>
      </c>
      <c r="D44" s="15">
        <f t="shared" si="4"/>
        <v>23441.017402130768</v>
      </c>
      <c r="E44" s="16">
        <f t="shared" si="1"/>
        <v>38415.121559839747</v>
      </c>
      <c r="F44" s="17">
        <f t="shared" si="5"/>
        <v>490357.72814618994</v>
      </c>
      <c r="G44" s="18">
        <f t="shared" si="2"/>
        <v>-10000</v>
      </c>
      <c r="H44" s="20"/>
      <c r="I44" s="20"/>
    </row>
    <row r="45" spans="1:9" x14ac:dyDescent="0.25">
      <c r="A45" s="13"/>
      <c r="B45" s="14">
        <f t="shared" si="0"/>
        <v>37</v>
      </c>
      <c r="C45" s="15">
        <f t="shared" si="3"/>
        <v>490357.72814618994</v>
      </c>
      <c r="D45" s="15">
        <f t="shared" si="4"/>
        <v>23441.017402130768</v>
      </c>
      <c r="E45" s="16">
        <f t="shared" si="1"/>
        <v>43672.893371607286</v>
      </c>
      <c r="F45" s="17">
        <f t="shared" si="5"/>
        <v>557471.63891992799</v>
      </c>
      <c r="G45" s="18">
        <f t="shared" si="2"/>
        <v>-10000</v>
      </c>
      <c r="H45" s="20"/>
      <c r="I45" s="20"/>
    </row>
    <row r="46" spans="1:9" x14ac:dyDescent="0.25">
      <c r="A46" s="13"/>
      <c r="B46" s="14">
        <f t="shared" si="0"/>
        <v>38</v>
      </c>
      <c r="C46" s="15">
        <f t="shared" si="3"/>
        <v>557471.63891992799</v>
      </c>
      <c r="D46" s="15">
        <f t="shared" si="4"/>
        <v>23441.017402130768</v>
      </c>
      <c r="E46" s="16">
        <f t="shared" si="1"/>
        <v>49377.575787374975</v>
      </c>
      <c r="F46" s="17">
        <f t="shared" si="5"/>
        <v>630290.23210943374</v>
      </c>
      <c r="G46" s="18">
        <f t="shared" si="2"/>
        <v>-10000</v>
      </c>
      <c r="H46" s="20"/>
      <c r="I46" s="20"/>
    </row>
    <row r="47" spans="1:9" x14ac:dyDescent="0.25">
      <c r="A47" s="13"/>
      <c r="B47" s="14">
        <f t="shared" si="0"/>
        <v>39</v>
      </c>
      <c r="C47" s="15">
        <f t="shared" si="3"/>
        <v>630290.23210943374</v>
      </c>
      <c r="D47" s="15">
        <f t="shared" si="4"/>
        <v>23441.017402130768</v>
      </c>
      <c r="E47" s="16">
        <f t="shared" si="1"/>
        <v>55567.156208482913</v>
      </c>
      <c r="F47" s="17">
        <f t="shared" si="5"/>
        <v>709298.40572004742</v>
      </c>
      <c r="G47" s="18">
        <f t="shared" si="2"/>
        <v>-10000</v>
      </c>
      <c r="H47" s="20"/>
      <c r="I47" s="20"/>
    </row>
    <row r="48" spans="1:9" x14ac:dyDescent="0.25">
      <c r="A48" s="13"/>
      <c r="B48" s="14">
        <f t="shared" si="0"/>
        <v>40</v>
      </c>
      <c r="C48" s="15">
        <f t="shared" si="3"/>
        <v>709298.40572004742</v>
      </c>
      <c r="D48" s="15">
        <f t="shared" si="4"/>
        <v>23441.017402130768</v>
      </c>
      <c r="E48" s="16">
        <f t="shared" si="1"/>
        <v>62282.850965385085</v>
      </c>
      <c r="F48" s="17">
        <f t="shared" si="5"/>
        <v>795022.27408756327</v>
      </c>
      <c r="G48" s="18">
        <f t="shared" si="2"/>
        <v>-10000</v>
      </c>
      <c r="H48" s="20"/>
      <c r="I48" s="20"/>
    </row>
    <row r="49" spans="1:9" x14ac:dyDescent="0.25">
      <c r="A49" s="13"/>
      <c r="B49" s="14">
        <f t="shared" si="0"/>
        <v>41</v>
      </c>
      <c r="C49" s="15">
        <f t="shared" si="3"/>
        <v>795022.27408756327</v>
      </c>
      <c r="D49" s="15">
        <f t="shared" si="4"/>
        <v>23441.017402130768</v>
      </c>
      <c r="E49" s="16">
        <f t="shared" si="1"/>
        <v>69569.379776623915</v>
      </c>
      <c r="F49" s="17">
        <f t="shared" si="5"/>
        <v>888032.67126631795</v>
      </c>
      <c r="G49" s="18">
        <f t="shared" si="2"/>
        <v>-10000</v>
      </c>
      <c r="H49" s="20"/>
      <c r="I49" s="20"/>
    </row>
    <row r="50" spans="1:9" x14ac:dyDescent="0.25">
      <c r="A50" s="13"/>
      <c r="B50" s="14">
        <f t="shared" si="0"/>
        <v>42</v>
      </c>
      <c r="C50" s="15">
        <f t="shared" si="3"/>
        <v>888032.67126631795</v>
      </c>
      <c r="D50" s="15">
        <f t="shared" si="4"/>
        <v>23441.017402130768</v>
      </c>
      <c r="E50" s="16">
        <f t="shared" si="1"/>
        <v>77475.263536818093</v>
      </c>
      <c r="F50" s="17">
        <f t="shared" si="5"/>
        <v>988948.9522052668</v>
      </c>
      <c r="G50" s="18">
        <f t="shared" si="2"/>
        <v>-10000</v>
      </c>
      <c r="H50" s="20"/>
      <c r="I50" s="20"/>
    </row>
    <row r="51" spans="1:9" x14ac:dyDescent="0.25">
      <c r="A51" s="13"/>
      <c r="B51" s="14">
        <f t="shared" si="0"/>
        <v>43</v>
      </c>
      <c r="C51" s="15">
        <f t="shared" si="3"/>
        <v>988948.9522052668</v>
      </c>
      <c r="D51" s="15">
        <f t="shared" si="4"/>
        <v>23441.017402130768</v>
      </c>
      <c r="E51" s="16">
        <f t="shared" si="1"/>
        <v>86053.147416628781</v>
      </c>
      <c r="F51" s="17">
        <f t="shared" si="5"/>
        <v>1098443.1170240263</v>
      </c>
      <c r="G51" s="18">
        <f t="shared" si="2"/>
        <v>-10000</v>
      </c>
      <c r="H51" s="20"/>
      <c r="I51" s="20"/>
    </row>
    <row r="52" spans="1:9" x14ac:dyDescent="0.25">
      <c r="A52" s="13"/>
      <c r="B52" s="14">
        <f t="shared" si="0"/>
        <v>44</v>
      </c>
      <c r="C52" s="15">
        <f t="shared" si="3"/>
        <v>1098443.1170240263</v>
      </c>
      <c r="D52" s="15">
        <f t="shared" si="4"/>
        <v>23441.017402130768</v>
      </c>
      <c r="E52" s="16">
        <f t="shared" si="1"/>
        <v>95360.151426223456</v>
      </c>
      <c r="F52" s="17">
        <f t="shared" si="5"/>
        <v>1217244.2858523806</v>
      </c>
      <c r="G52" s="18">
        <f t="shared" si="2"/>
        <v>-10000</v>
      </c>
      <c r="H52" s="20"/>
      <c r="I52" s="20"/>
    </row>
    <row r="53" spans="1:9" x14ac:dyDescent="0.25">
      <c r="A53" s="13"/>
      <c r="B53" s="14">
        <f t="shared" si="0"/>
        <v>45</v>
      </c>
      <c r="C53" s="15">
        <f t="shared" si="3"/>
        <v>1217244.2858523806</v>
      </c>
      <c r="D53" s="15">
        <f t="shared" si="4"/>
        <v>23441.017402130768</v>
      </c>
      <c r="E53" s="16">
        <f t="shared" si="1"/>
        <v>105458.2507766335</v>
      </c>
      <c r="F53" s="17">
        <f t="shared" si="5"/>
        <v>1346143.5540311448</v>
      </c>
      <c r="G53" s="18">
        <f t="shared" si="2"/>
        <v>-10000</v>
      </c>
      <c r="H53" s="20"/>
      <c r="I53" s="20"/>
    </row>
    <row r="54" spans="1:9" x14ac:dyDescent="0.25">
      <c r="A54" s="13"/>
      <c r="B54" s="14">
        <f t="shared" si="0"/>
        <v>46</v>
      </c>
      <c r="C54" s="15">
        <f t="shared" si="3"/>
        <v>1346143.5540311448</v>
      </c>
      <c r="D54" s="15">
        <f t="shared" si="4"/>
        <v>23441.017402130768</v>
      </c>
      <c r="E54" s="16">
        <f t="shared" si="1"/>
        <v>116414.68857182853</v>
      </c>
      <c r="F54" s="17">
        <f t="shared" si="5"/>
        <v>1485999.2600051041</v>
      </c>
      <c r="G54" s="18">
        <f t="shared" si="2"/>
        <v>-10000</v>
      </c>
      <c r="H54" s="20"/>
      <c r="I54" s="20"/>
    </row>
    <row r="55" spans="1:9" x14ac:dyDescent="0.25">
      <c r="A55" s="13"/>
      <c r="B55" s="14">
        <f t="shared" si="0"/>
        <v>47</v>
      </c>
      <c r="C55" s="15">
        <f t="shared" si="3"/>
        <v>1485999.2600051041</v>
      </c>
      <c r="D55" s="15">
        <f t="shared" si="4"/>
        <v>23441.017402130768</v>
      </c>
      <c r="E55" s="16">
        <f t="shared" si="1"/>
        <v>128302.42357961496</v>
      </c>
      <c r="F55" s="17">
        <f t="shared" si="5"/>
        <v>1637742.7009868498</v>
      </c>
      <c r="G55" s="18">
        <f t="shared" si="2"/>
        <v>-10000</v>
      </c>
      <c r="H55" s="20"/>
      <c r="I55" s="20"/>
    </row>
    <row r="56" spans="1:9" x14ac:dyDescent="0.25">
      <c r="A56" s="13"/>
      <c r="B56" s="14">
        <f t="shared" si="0"/>
        <v>48</v>
      </c>
      <c r="C56" s="15">
        <f t="shared" si="3"/>
        <v>1637742.7009868498</v>
      </c>
      <c r="D56" s="15">
        <f t="shared" si="4"/>
        <v>23441.017402130768</v>
      </c>
      <c r="E56" s="16">
        <f t="shared" si="1"/>
        <v>141200.61606306338</v>
      </c>
      <c r="F56" s="17">
        <f t="shared" si="5"/>
        <v>1802384.334452044</v>
      </c>
      <c r="G56" s="18">
        <f t="shared" si="2"/>
        <v>-10000</v>
      </c>
      <c r="H56" s="20"/>
      <c r="I56" s="20"/>
    </row>
    <row r="57" spans="1:9" x14ac:dyDescent="0.25">
      <c r="A57" s="13"/>
      <c r="B57" s="14">
        <f t="shared" si="0"/>
        <v>49</v>
      </c>
      <c r="C57" s="15">
        <f t="shared" si="3"/>
        <v>1802384.334452044</v>
      </c>
      <c r="D57" s="15">
        <f t="shared" si="4"/>
        <v>23441.017402130768</v>
      </c>
      <c r="E57" s="16">
        <f t="shared" si="1"/>
        <v>155195.15490760503</v>
      </c>
      <c r="F57" s="17">
        <f t="shared" si="5"/>
        <v>1981020.5067617798</v>
      </c>
      <c r="G57" s="18">
        <f t="shared" si="2"/>
        <v>-10000</v>
      </c>
      <c r="H57" s="20"/>
      <c r="I57" s="20"/>
    </row>
    <row r="58" spans="1:9" x14ac:dyDescent="0.25">
      <c r="A58" s="13"/>
      <c r="B58" s="14">
        <f t="shared" si="0"/>
        <v>50</v>
      </c>
      <c r="C58" s="15">
        <f t="shared" si="3"/>
        <v>1981020.5067617798</v>
      </c>
      <c r="D58" s="15">
        <f t="shared" si="4"/>
        <v>23441.017402130768</v>
      </c>
      <c r="E58" s="16">
        <f t="shared" si="1"/>
        <v>170379.22955393244</v>
      </c>
      <c r="F58" s="17">
        <f t="shared" si="5"/>
        <v>2174840.753717843</v>
      </c>
      <c r="G58" s="18">
        <f t="shared" si="2"/>
        <v>-10000</v>
      </c>
      <c r="H58" s="20"/>
      <c r="I58" s="20"/>
    </row>
    <row r="59" spans="1:9" x14ac:dyDescent="0.25">
      <c r="A59" s="13"/>
      <c r="B59" s="14">
        <f t="shared" si="0"/>
        <v>51</v>
      </c>
      <c r="C59" s="15">
        <f t="shared" si="3"/>
        <v>2174840.753717843</v>
      </c>
      <c r="D59" s="15">
        <f t="shared" si="4"/>
        <v>23441.017402130768</v>
      </c>
      <c r="E59" s="16">
        <f t="shared" si="1"/>
        <v>186853.9505451977</v>
      </c>
      <c r="F59" s="17">
        <f t="shared" si="5"/>
        <v>2385135.7216651714</v>
      </c>
      <c r="G59" s="18">
        <f t="shared" si="2"/>
        <v>-10000</v>
      </c>
      <c r="H59" s="20"/>
      <c r="I59" s="20"/>
    </row>
    <row r="60" spans="1:9" x14ac:dyDescent="0.25">
      <c r="A60" s="13"/>
      <c r="B60" s="14">
        <f t="shared" si="0"/>
        <v>52</v>
      </c>
      <c r="C60" s="15">
        <f t="shared" si="3"/>
        <v>2385135.7216651714</v>
      </c>
      <c r="D60" s="15">
        <f t="shared" si="4"/>
        <v>23441.017402130768</v>
      </c>
      <c r="E60" s="16">
        <f t="shared" si="1"/>
        <v>204729.02282072033</v>
      </c>
      <c r="F60" s="17">
        <f t="shared" si="5"/>
        <v>2613305.7618880225</v>
      </c>
      <c r="G60" s="18">
        <f t="shared" si="2"/>
        <v>-10000</v>
      </c>
      <c r="H60" s="20"/>
      <c r="I60" s="20"/>
    </row>
    <row r="61" spans="1:9" x14ac:dyDescent="0.25">
      <c r="A61" s="13"/>
      <c r="B61" s="14">
        <f t="shared" si="0"/>
        <v>53</v>
      </c>
      <c r="C61" s="15">
        <f t="shared" si="3"/>
        <v>2613305.7618880225</v>
      </c>
      <c r="D61" s="15">
        <f t="shared" si="4"/>
        <v>23441.017402130768</v>
      </c>
      <c r="E61" s="16">
        <f t="shared" si="1"/>
        <v>224123.47623966297</v>
      </c>
      <c r="F61" s="17">
        <f t="shared" si="5"/>
        <v>2860870.2555298163</v>
      </c>
      <c r="G61" s="18">
        <f t="shared" si="2"/>
        <v>-10000</v>
      </c>
      <c r="H61" s="20"/>
      <c r="I61" s="20"/>
    </row>
    <row r="62" spans="1:9" x14ac:dyDescent="0.25">
      <c r="A62" s="13"/>
      <c r="B62" s="14">
        <f t="shared" si="0"/>
        <v>54</v>
      </c>
      <c r="C62" s="15">
        <f t="shared" si="3"/>
        <v>2860870.2555298163</v>
      </c>
      <c r="D62" s="15">
        <f t="shared" si="4"/>
        <v>23441.017402130768</v>
      </c>
      <c r="E62" s="16">
        <f t="shared" si="1"/>
        <v>245166.45819921547</v>
      </c>
      <c r="F62" s="17">
        <f t="shared" si="5"/>
        <v>3129477.7311311625</v>
      </c>
      <c r="G62" s="18">
        <f t="shared" si="2"/>
        <v>-10000</v>
      </c>
      <c r="H62" s="20"/>
      <c r="I62" s="20"/>
    </row>
    <row r="63" spans="1:9" x14ac:dyDescent="0.25">
      <c r="A63" s="13"/>
      <c r="B63" s="14">
        <f t="shared" si="0"/>
        <v>55</v>
      </c>
      <c r="C63" s="15">
        <f t="shared" si="3"/>
        <v>3129477.7311311625</v>
      </c>
      <c r="D63" s="15">
        <f t="shared" si="4"/>
        <v>23441.017402130768</v>
      </c>
      <c r="E63" s="16">
        <f t="shared" si="1"/>
        <v>267998.09362532978</v>
      </c>
      <c r="F63" s="17">
        <f t="shared" si="5"/>
        <v>3420916.842158623</v>
      </c>
      <c r="G63" s="18">
        <f t="shared" si="2"/>
        <v>3129477.7311311625</v>
      </c>
      <c r="H63" s="20"/>
      <c r="I63" s="20"/>
    </row>
    <row r="64" spans="1:9" x14ac:dyDescent="0.25">
      <c r="A64" s="13"/>
      <c r="B64" s="14">
        <f t="shared" si="0"/>
        <v>56</v>
      </c>
      <c r="C64" s="15">
        <f t="shared" si="3"/>
        <v>3420916.842158623</v>
      </c>
      <c r="D64" s="15">
        <f t="shared" si="4"/>
        <v>23441.017402130768</v>
      </c>
      <c r="E64" s="16">
        <f t="shared" si="1"/>
        <v>292770.41806266399</v>
      </c>
      <c r="F64" s="17">
        <f t="shared" si="5"/>
        <v>3737128.2776234178</v>
      </c>
      <c r="G64" s="18">
        <f t="shared" si="2"/>
        <v>-10000</v>
      </c>
      <c r="H64" s="20"/>
      <c r="I64" s="20"/>
    </row>
    <row r="65" spans="1:9" x14ac:dyDescent="0.25">
      <c r="A65" s="13"/>
      <c r="B65" s="14">
        <f t="shared" si="0"/>
        <v>57</v>
      </c>
      <c r="C65" s="15">
        <f t="shared" si="3"/>
        <v>3737128.2776234178</v>
      </c>
      <c r="D65" s="15">
        <f t="shared" si="4"/>
        <v>23441.017402130768</v>
      </c>
      <c r="E65" s="16">
        <f t="shared" si="1"/>
        <v>319648.39007717127</v>
      </c>
      <c r="F65" s="17">
        <f t="shared" si="5"/>
        <v>4080217.6851027198</v>
      </c>
      <c r="G65" s="18">
        <f t="shared" si="2"/>
        <v>-10000</v>
      </c>
      <c r="H65" s="20"/>
      <c r="I65" s="20"/>
    </row>
    <row r="66" spans="1:9" x14ac:dyDescent="0.25">
      <c r="A66" s="13"/>
      <c r="B66" s="14">
        <f t="shared" si="0"/>
        <v>58</v>
      </c>
      <c r="C66" s="15">
        <f t="shared" si="3"/>
        <v>4080217.6851027198</v>
      </c>
      <c r="D66" s="15">
        <f t="shared" si="4"/>
        <v>23441.017402130768</v>
      </c>
      <c r="E66" s="16">
        <f t="shared" si="1"/>
        <v>348810.98971291201</v>
      </c>
      <c r="F66" s="17">
        <f t="shared" si="5"/>
        <v>4452469.6922177626</v>
      </c>
      <c r="G66" s="18">
        <f t="shared" si="2"/>
        <v>-10000</v>
      </c>
      <c r="H66" s="20"/>
      <c r="I66" s="20"/>
    </row>
    <row r="67" spans="1:9" x14ac:dyDescent="0.25">
      <c r="A67" s="13"/>
      <c r="B67" s="14">
        <f t="shared" si="0"/>
        <v>59</v>
      </c>
      <c r="C67" s="15">
        <f t="shared" si="3"/>
        <v>4452469.6922177626</v>
      </c>
      <c r="D67" s="15">
        <f t="shared" si="4"/>
        <v>23441.017402130768</v>
      </c>
      <c r="E67" s="16">
        <f t="shared" ref="E67:E84" si="6">F67-C67-D67</f>
        <v>380452.41031769139</v>
      </c>
      <c r="F67" s="17">
        <f t="shared" si="5"/>
        <v>4856363.1199375847</v>
      </c>
      <c r="G67" s="18">
        <f t="shared" si="2"/>
        <v>-10000</v>
      </c>
      <c r="H67" s="20"/>
      <c r="I67" s="20"/>
    </row>
    <row r="68" spans="1:9" x14ac:dyDescent="0.25">
      <c r="A68" s="13"/>
      <c r="B68" s="14">
        <f t="shared" ref="B68:B84" si="7">+B67+1</f>
        <v>60</v>
      </c>
      <c r="C68" s="15">
        <f t="shared" ref="C68:C84" si="8">+F67</f>
        <v>4856363.1199375847</v>
      </c>
      <c r="D68" s="15">
        <f t="shared" si="4"/>
        <v>23441.017402130768</v>
      </c>
      <c r="E68" s="16">
        <f t="shared" si="6"/>
        <v>414783.35167387628</v>
      </c>
      <c r="F68" s="17">
        <f t="shared" si="5"/>
        <v>5294587.4890135918</v>
      </c>
      <c r="G68" s="18">
        <f t="shared" si="2"/>
        <v>-10000</v>
      </c>
      <c r="H68" s="20"/>
      <c r="I68" s="20"/>
    </row>
    <row r="69" spans="1:9" x14ac:dyDescent="0.25">
      <c r="A69" s="13"/>
      <c r="B69" s="14">
        <f t="shared" si="7"/>
        <v>61</v>
      </c>
      <c r="C69" s="15">
        <f t="shared" si="8"/>
        <v>5294587.4890135918</v>
      </c>
      <c r="D69" s="15">
        <f t="shared" si="4"/>
        <v>23441.017402130768</v>
      </c>
      <c r="E69" s="16">
        <f t="shared" si="6"/>
        <v>452032.42304533662</v>
      </c>
      <c r="F69" s="17">
        <f t="shared" si="5"/>
        <v>5770060.9294610592</v>
      </c>
      <c r="G69" s="18">
        <f t="shared" si="2"/>
        <v>-10000</v>
      </c>
      <c r="H69" s="20"/>
      <c r="I69" s="20"/>
    </row>
    <row r="70" spans="1:9" x14ac:dyDescent="0.25">
      <c r="A70" s="13"/>
      <c r="B70" s="14">
        <f t="shared" si="7"/>
        <v>62</v>
      </c>
      <c r="C70" s="15">
        <f t="shared" si="8"/>
        <v>5770060.9294610592</v>
      </c>
      <c r="D70" s="15">
        <f t="shared" si="4"/>
        <v>23441.017402130768</v>
      </c>
      <c r="E70" s="16">
        <f t="shared" si="6"/>
        <v>492447.6654833717</v>
      </c>
      <c r="F70" s="17">
        <f t="shared" si="5"/>
        <v>6285949.6123465616</v>
      </c>
      <c r="G70" s="18">
        <f t="shared" si="2"/>
        <v>-10000</v>
      </c>
      <c r="H70" s="20"/>
      <c r="I70" s="20"/>
    </row>
    <row r="71" spans="1:9" x14ac:dyDescent="0.25">
      <c r="A71" s="13"/>
      <c r="B71" s="14">
        <f t="shared" si="7"/>
        <v>63</v>
      </c>
      <c r="C71" s="15">
        <f t="shared" si="8"/>
        <v>6285949.6123465616</v>
      </c>
      <c r="D71" s="15">
        <f t="shared" si="4"/>
        <v>23441.017402130768</v>
      </c>
      <c r="E71" s="16">
        <f t="shared" si="6"/>
        <v>536298.20352863928</v>
      </c>
      <c r="F71" s="17">
        <f t="shared" si="5"/>
        <v>6845688.8332773317</v>
      </c>
      <c r="G71" s="18">
        <f t="shared" si="2"/>
        <v>-10000</v>
      </c>
      <c r="H71" s="20"/>
      <c r="I71" s="20"/>
    </row>
    <row r="72" spans="1:9" x14ac:dyDescent="0.25">
      <c r="A72" s="13"/>
      <c r="B72" s="14">
        <f t="shared" si="7"/>
        <v>64</v>
      </c>
      <c r="C72" s="15">
        <f t="shared" si="8"/>
        <v>6845688.8332773317</v>
      </c>
      <c r="D72" s="15">
        <f t="shared" si="4"/>
        <v>23441.017402130768</v>
      </c>
      <c r="E72" s="16">
        <f t="shared" si="6"/>
        <v>583876.03730775451</v>
      </c>
      <c r="F72" s="17">
        <f t="shared" si="5"/>
        <v>7453005.8879872169</v>
      </c>
      <c r="G72" s="18">
        <f t="shared" si="2"/>
        <v>-10000</v>
      </c>
      <c r="H72" s="20"/>
      <c r="I72" s="20"/>
    </row>
    <row r="73" spans="1:9" x14ac:dyDescent="0.25">
      <c r="A73" s="13"/>
      <c r="B73" s="14">
        <f t="shared" si="7"/>
        <v>65</v>
      </c>
      <c r="C73" s="15">
        <f t="shared" si="8"/>
        <v>7453005.8879872169</v>
      </c>
      <c r="D73" s="15">
        <f t="shared" si="4"/>
        <v>23441.017402130768</v>
      </c>
      <c r="E73" s="16">
        <f t="shared" si="6"/>
        <v>635497.98695809429</v>
      </c>
      <c r="F73" s="17">
        <f t="shared" si="5"/>
        <v>8111944.892347442</v>
      </c>
      <c r="G73" s="18">
        <f t="shared" si="2"/>
        <v>-10000</v>
      </c>
      <c r="H73" s="20"/>
      <c r="I73" s="20"/>
    </row>
    <row r="74" spans="1:9" x14ac:dyDescent="0.25">
      <c r="A74" s="13"/>
      <c r="B74" s="14">
        <f t="shared" si="7"/>
        <v>66</v>
      </c>
      <c r="C74" s="15">
        <f t="shared" si="8"/>
        <v>8111944.892347442</v>
      </c>
      <c r="D74" s="15">
        <f t="shared" si="4"/>
        <v>23441.017402130768</v>
      </c>
      <c r="E74" s="16">
        <f t="shared" si="6"/>
        <v>691507.80232871359</v>
      </c>
      <c r="F74" s="17">
        <f t="shared" si="5"/>
        <v>8826893.7120782863</v>
      </c>
      <c r="G74" s="18">
        <f t="shared" si="2"/>
        <v>-10000</v>
      </c>
      <c r="H74" s="20"/>
      <c r="I74" s="20"/>
    </row>
    <row r="75" spans="1:9" x14ac:dyDescent="0.25">
      <c r="A75" s="13"/>
      <c r="B75" s="14">
        <f t="shared" si="7"/>
        <v>67</v>
      </c>
      <c r="C75" s="15">
        <f t="shared" si="8"/>
        <v>8826893.7120782863</v>
      </c>
      <c r="D75" s="15">
        <f t="shared" si="4"/>
        <v>23441.017402130768</v>
      </c>
      <c r="E75" s="16">
        <f t="shared" si="6"/>
        <v>752278.4520058356</v>
      </c>
      <c r="F75" s="17">
        <f t="shared" si="5"/>
        <v>9602613.1814862527</v>
      </c>
      <c r="G75" s="18">
        <f t="shared" si="2"/>
        <v>-10000</v>
      </c>
      <c r="H75" s="20"/>
      <c r="I75" s="20"/>
    </row>
    <row r="76" spans="1:9" x14ac:dyDescent="0.25">
      <c r="A76" s="13"/>
      <c r="B76" s="14">
        <f t="shared" si="7"/>
        <v>68</v>
      </c>
      <c r="C76" s="15">
        <f t="shared" si="8"/>
        <v>9602613.1814862527</v>
      </c>
      <c r="D76" s="15">
        <f t="shared" si="4"/>
        <v>23441.017402130768</v>
      </c>
      <c r="E76" s="16">
        <f t="shared" si="6"/>
        <v>818214.60690551286</v>
      </c>
      <c r="F76" s="17">
        <f t="shared" si="5"/>
        <v>10444268.805793896</v>
      </c>
      <c r="G76" s="18">
        <f t="shared" si="2"/>
        <v>-10000</v>
      </c>
      <c r="H76" s="20"/>
      <c r="I76" s="20"/>
    </row>
    <row r="77" spans="1:9" x14ac:dyDescent="0.25">
      <c r="A77" s="13"/>
      <c r="B77" s="14">
        <f t="shared" si="7"/>
        <v>69</v>
      </c>
      <c r="C77" s="15">
        <f t="shared" si="8"/>
        <v>10444268.805793896</v>
      </c>
      <c r="D77" s="15">
        <f t="shared" si="4"/>
        <v>23441.017402130768</v>
      </c>
      <c r="E77" s="16">
        <f t="shared" si="6"/>
        <v>889755.33497166296</v>
      </c>
      <c r="F77" s="17">
        <f t="shared" si="5"/>
        <v>11357465.15816769</v>
      </c>
      <c r="G77" s="18">
        <f t="shared" si="2"/>
        <v>-10000</v>
      </c>
      <c r="H77" s="20"/>
      <c r="I77" s="20"/>
    </row>
    <row r="78" spans="1:9" x14ac:dyDescent="0.25">
      <c r="A78" s="13"/>
      <c r="B78" s="14">
        <f t="shared" si="7"/>
        <v>70</v>
      </c>
      <c r="C78" s="15">
        <f t="shared" si="8"/>
        <v>11357465.15816769</v>
      </c>
      <c r="D78" s="15">
        <f t="shared" si="4"/>
        <v>23441.017402130768</v>
      </c>
      <c r="E78" s="16">
        <f t="shared" si="6"/>
        <v>967377.02492343483</v>
      </c>
      <c r="F78" s="17">
        <f t="shared" si="5"/>
        <v>12348283.200493256</v>
      </c>
      <c r="G78" s="18">
        <f t="shared" si="2"/>
        <v>-10000</v>
      </c>
      <c r="H78" s="20"/>
      <c r="I78" s="20"/>
    </row>
    <row r="79" spans="1:9" x14ac:dyDescent="0.25">
      <c r="A79" s="13"/>
      <c r="B79" s="14">
        <f t="shared" si="7"/>
        <v>71</v>
      </c>
      <c r="C79" s="15">
        <f t="shared" si="8"/>
        <v>12348283.200493256</v>
      </c>
      <c r="D79" s="15">
        <f t="shared" si="4"/>
        <v>23441.017402130768</v>
      </c>
      <c r="E79" s="16">
        <f t="shared" si="6"/>
        <v>1051596.5585211071</v>
      </c>
      <c r="F79" s="17">
        <f t="shared" si="5"/>
        <v>13423320.776416494</v>
      </c>
      <c r="G79" s="18">
        <f t="shared" si="2"/>
        <v>-10000</v>
      </c>
      <c r="H79" s="20"/>
      <c r="I79" s="20"/>
    </row>
    <row r="80" spans="1:9" x14ac:dyDescent="0.25">
      <c r="A80" s="13"/>
      <c r="B80" s="14">
        <f t="shared" si="7"/>
        <v>72</v>
      </c>
      <c r="C80" s="15">
        <f t="shared" si="8"/>
        <v>13423320.776416494</v>
      </c>
      <c r="D80" s="15">
        <f t="shared" si="4"/>
        <v>23441.017402130768</v>
      </c>
      <c r="E80" s="16">
        <f t="shared" si="6"/>
        <v>1142974.7524745821</v>
      </c>
      <c r="F80" s="17">
        <f t="shared" si="5"/>
        <v>14589736.546293207</v>
      </c>
      <c r="G80" s="18">
        <f t="shared" si="2"/>
        <v>-10000</v>
      </c>
      <c r="H80" s="20"/>
      <c r="I80" s="20"/>
    </row>
    <row r="81" spans="1:9" x14ac:dyDescent="0.25">
      <c r="A81" s="13"/>
      <c r="B81" s="14">
        <f t="shared" si="7"/>
        <v>73</v>
      </c>
      <c r="C81" s="15">
        <f t="shared" si="8"/>
        <v>14589736.546293207</v>
      </c>
      <c r="D81" s="15">
        <f t="shared" si="4"/>
        <v>23441.017402130768</v>
      </c>
      <c r="E81" s="16">
        <f t="shared" si="6"/>
        <v>1242120.0929141028</v>
      </c>
      <c r="F81" s="17">
        <f t="shared" si="5"/>
        <v>15855297.65660944</v>
      </c>
      <c r="G81" s="18">
        <f t="shared" si="2"/>
        <v>-10000</v>
      </c>
      <c r="H81" s="20"/>
      <c r="I81" s="20"/>
    </row>
    <row r="82" spans="1:9" x14ac:dyDescent="0.25">
      <c r="A82" s="13"/>
      <c r="B82" s="14">
        <f t="shared" si="7"/>
        <v>74</v>
      </c>
      <c r="C82" s="15">
        <f t="shared" si="8"/>
        <v>15855297.65660944</v>
      </c>
      <c r="D82" s="15">
        <f t="shared" si="4"/>
        <v>23441.017402130768</v>
      </c>
      <c r="E82" s="16">
        <f t="shared" si="6"/>
        <v>1349692.787290985</v>
      </c>
      <c r="F82" s="17">
        <f t="shared" si="5"/>
        <v>17228431.461302556</v>
      </c>
      <c r="G82" s="18">
        <f t="shared" si="2"/>
        <v>-10000</v>
      </c>
      <c r="H82" s="20"/>
      <c r="I82" s="20"/>
    </row>
    <row r="83" spans="1:9" x14ac:dyDescent="0.25">
      <c r="A83" s="13"/>
      <c r="B83" s="14">
        <f t="shared" si="7"/>
        <v>75</v>
      </c>
      <c r="C83" s="15">
        <f t="shared" si="8"/>
        <v>17228431.461302556</v>
      </c>
      <c r="D83" s="15">
        <f t="shared" si="4"/>
        <v>23441.017402130768</v>
      </c>
      <c r="E83" s="16">
        <f t="shared" si="6"/>
        <v>1466409.1606898981</v>
      </c>
      <c r="F83" s="17">
        <f t="shared" si="5"/>
        <v>18718281.639394585</v>
      </c>
      <c r="G83" s="18">
        <f t="shared" si="2"/>
        <v>-10000</v>
      </c>
      <c r="H83" s="20"/>
      <c r="I83" s="20"/>
    </row>
    <row r="84" spans="1:9" x14ac:dyDescent="0.25">
      <c r="A84" s="13"/>
      <c r="B84" s="14">
        <f t="shared" si="7"/>
        <v>76</v>
      </c>
      <c r="C84" s="15">
        <f t="shared" si="8"/>
        <v>18718281.639394585</v>
      </c>
      <c r="D84" s="15">
        <f t="shared" si="4"/>
        <v>23441.017402130768</v>
      </c>
      <c r="E84" s="16">
        <f t="shared" si="6"/>
        <v>1593046.4258277195</v>
      </c>
      <c r="F84" s="17">
        <f t="shared" si="5"/>
        <v>20334769.082624435</v>
      </c>
      <c r="G84" s="18">
        <f t="shared" si="2"/>
        <v>-10000</v>
      </c>
      <c r="H84" s="20"/>
      <c r="I84" s="20"/>
    </row>
    <row r="85" spans="1:9" x14ac:dyDescent="0.25">
      <c r="B85" s="7"/>
      <c r="C85" s="7"/>
      <c r="D85" s="7"/>
    </row>
    <row r="86" spans="1:9" ht="15" customHeight="1" x14ac:dyDescent="0.25">
      <c r="B86" s="7"/>
      <c r="C86" s="7"/>
      <c r="D86" s="7"/>
    </row>
    <row r="87" spans="1:9" x14ac:dyDescent="0.25">
      <c r="B87" s="7"/>
      <c r="C87" s="7"/>
      <c r="D87" s="7"/>
    </row>
    <row r="88" spans="1:9" x14ac:dyDescent="0.25">
      <c r="B88" s="7"/>
      <c r="C88" s="7"/>
      <c r="D88" s="7"/>
    </row>
    <row r="89" spans="1:9" x14ac:dyDescent="0.25">
      <c r="B89" s="7"/>
      <c r="C89" s="7"/>
      <c r="D89" s="7"/>
    </row>
    <row r="90" spans="1:9" ht="21" customHeight="1" x14ac:dyDescent="0.25">
      <c r="B90" s="7"/>
      <c r="C90" s="7"/>
      <c r="D90" s="7"/>
    </row>
    <row r="91" spans="1:9" x14ac:dyDescent="0.25">
      <c r="B91" s="7"/>
      <c r="C91" s="7"/>
      <c r="D91" s="7"/>
    </row>
    <row r="92" spans="1:9" x14ac:dyDescent="0.25">
      <c r="B92" s="7"/>
      <c r="C92" s="7"/>
      <c r="D92" s="7"/>
    </row>
    <row r="93" spans="1:9" x14ac:dyDescent="0.25">
      <c r="B93" s="7"/>
      <c r="C93" s="7"/>
      <c r="D93" s="7"/>
    </row>
    <row r="94" spans="1:9" x14ac:dyDescent="0.25">
      <c r="B94" s="7"/>
      <c r="C94" s="7"/>
      <c r="D94" s="7"/>
    </row>
    <row r="95" spans="1:9" x14ac:dyDescent="0.25">
      <c r="B95" s="7"/>
      <c r="C95" s="7"/>
      <c r="D95" s="7"/>
    </row>
    <row r="96" spans="1:9" x14ac:dyDescent="0.25">
      <c r="B96" s="7"/>
      <c r="C96" s="7"/>
      <c r="D96" s="7"/>
    </row>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sheetData>
  <sheetProtection algorithmName="SHA-512" hashValue="o/cpi+lBLH/Bj81IIanG0g2YeGUkgR6Ku/q7Cg3OkSB0mo+Zq+9g6gruZEeiOjyH7LSy+PF/tPwoN7c0OLqx2A==" saltValue="GswNZa2A0dFGKF2hKkWF6g==" spinCount="100000" sheet="1" objects="1" scenarios="1"/>
  <mergeCells count="13">
    <mergeCell ref="B9:C9"/>
    <mergeCell ref="F10:H11"/>
    <mergeCell ref="F5:H5"/>
    <mergeCell ref="B2:H2"/>
    <mergeCell ref="B8:C8"/>
    <mergeCell ref="B5:D5"/>
    <mergeCell ref="F6:H6"/>
    <mergeCell ref="F7:H8"/>
    <mergeCell ref="B7:C7"/>
    <mergeCell ref="B6:C6"/>
    <mergeCell ref="F4:H4"/>
    <mergeCell ref="F9:H9"/>
    <mergeCell ref="B3:D4"/>
  </mergeCells>
  <conditionalFormatting sqref="B9 D9">
    <cfRule type="expression" dxfId="3" priority="1">
      <formula>OR($D$8="Aggressive",$D$8="Moderately Aggressive",$D$8="Balanced",$D$8="Conservative")</formula>
    </cfRule>
  </conditionalFormatting>
  <dataValidations count="1">
    <dataValidation type="list" allowBlank="1" showInputMessage="1" showErrorMessage="1" sqref="D8" xr:uid="{2F7EC3AA-7E22-4151-8847-66326B8EF48D}">
      <formula1>"Aggressive,Moderately Aggressive,Balanced,Conservative,Custom"</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845AB-9D13-4721-A3E1-FE48788205AA}">
  <sheetPr codeName="Sheet4"/>
  <dimension ref="A1:R95"/>
  <sheetViews>
    <sheetView zoomScaleNormal="100" workbookViewId="0">
      <selection activeCell="Q8" sqref="Q8"/>
    </sheetView>
  </sheetViews>
  <sheetFormatPr defaultColWidth="9.140625" defaultRowHeight="15" x14ac:dyDescent="0.25"/>
  <cols>
    <col min="1" max="1" width="10.7109375" style="7" customWidth="1"/>
    <col min="2" max="2" width="16.85546875" style="7" customWidth="1"/>
    <col min="3" max="3" width="23" style="7" customWidth="1"/>
    <col min="4" max="4" width="16.140625" style="7" customWidth="1"/>
    <col min="5" max="5" width="12.85546875" style="7" customWidth="1"/>
    <col min="6" max="6" width="20" style="7" customWidth="1"/>
    <col min="7" max="7" width="15.140625" style="7" customWidth="1"/>
    <col min="8" max="8" width="8.140625" style="7" customWidth="1"/>
    <col min="9" max="9" width="14.85546875" style="7" customWidth="1"/>
    <col min="10" max="10" width="9.140625" style="7"/>
    <col min="11" max="11" width="7.85546875" style="7" customWidth="1"/>
    <col min="12" max="12" width="10.42578125" style="7" hidden="1" customWidth="1"/>
    <col min="13" max="13" width="11.5703125" style="7" hidden="1" customWidth="1"/>
    <col min="14" max="17" width="9.140625" style="7"/>
    <col min="18" max="18" width="10.85546875" style="7" bestFit="1" customWidth="1"/>
    <col min="19" max="16384" width="9.140625" style="7"/>
  </cols>
  <sheetData>
    <row r="1" spans="1:13" ht="54" customHeight="1" x14ac:dyDescent="0.25">
      <c r="G1" s="54"/>
      <c r="H1" s="54"/>
      <c r="I1" s="54"/>
    </row>
    <row r="2" spans="1:13" ht="16.5" customHeight="1" x14ac:dyDescent="0.25">
      <c r="B2" s="74" t="s">
        <v>33</v>
      </c>
      <c r="C2" s="74"/>
      <c r="D2" s="74"/>
      <c r="F2" s="77" t="s">
        <v>27</v>
      </c>
      <c r="G2" s="77"/>
      <c r="H2" s="77"/>
      <c r="I2" s="77"/>
    </row>
    <row r="3" spans="1:13" ht="24.75" customHeight="1" thickBot="1" x14ac:dyDescent="0.3">
      <c r="B3" s="75"/>
      <c r="C3" s="75"/>
      <c r="D3" s="75"/>
      <c r="F3" s="78"/>
      <c r="G3" s="78"/>
      <c r="H3" s="78"/>
      <c r="I3" s="78"/>
    </row>
    <row r="4" spans="1:13" ht="15.75" customHeight="1" thickTop="1" x14ac:dyDescent="0.25">
      <c r="B4" s="63" t="s">
        <v>5</v>
      </c>
      <c r="C4" s="63"/>
      <c r="D4" s="49">
        <v>1000000</v>
      </c>
      <c r="F4" s="72" t="s">
        <v>35</v>
      </c>
      <c r="G4" s="72"/>
      <c r="H4" s="72"/>
      <c r="I4" s="72"/>
    </row>
    <row r="5" spans="1:13" ht="18.75" customHeight="1" x14ac:dyDescent="0.25">
      <c r="B5" s="62" t="s">
        <v>2</v>
      </c>
      <c r="C5" s="62"/>
      <c r="D5" s="23">
        <v>120000</v>
      </c>
      <c r="F5" s="73"/>
      <c r="G5" s="73"/>
      <c r="H5" s="73"/>
      <c r="I5" s="73"/>
    </row>
    <row r="6" spans="1:13" ht="18.75" customHeight="1" x14ac:dyDescent="0.3">
      <c r="A6" s="56"/>
      <c r="B6" s="62" t="s">
        <v>4</v>
      </c>
      <c r="C6" s="62"/>
      <c r="D6" s="1">
        <v>62</v>
      </c>
      <c r="E6" s="33"/>
      <c r="F6" s="73"/>
      <c r="G6" s="73"/>
      <c r="H6" s="73"/>
      <c r="I6" s="73"/>
    </row>
    <row r="7" spans="1:13" ht="18.75" x14ac:dyDescent="0.3">
      <c r="B7" s="62" t="s">
        <v>7</v>
      </c>
      <c r="C7" s="62"/>
      <c r="D7" s="48">
        <v>2.5000000000000001E-2</v>
      </c>
      <c r="E7" s="33"/>
      <c r="F7" s="73"/>
      <c r="G7" s="73"/>
      <c r="H7" s="73"/>
      <c r="I7" s="73"/>
    </row>
    <row r="8" spans="1:13" ht="15.75" x14ac:dyDescent="0.25">
      <c r="F8" s="55"/>
      <c r="G8" s="55"/>
      <c r="H8" s="55"/>
      <c r="I8" s="55"/>
      <c r="L8" s="42"/>
      <c r="M8" s="35"/>
    </row>
    <row r="9" spans="1:13" ht="32.25" customHeight="1" x14ac:dyDescent="0.3">
      <c r="B9" s="74" t="s">
        <v>32</v>
      </c>
      <c r="C9" s="74"/>
      <c r="D9" s="74"/>
      <c r="E9" s="33"/>
      <c r="F9" s="77" t="s">
        <v>40</v>
      </c>
      <c r="G9" s="77"/>
      <c r="H9" s="77"/>
      <c r="I9" s="77"/>
      <c r="L9" s="43" t="s">
        <v>10</v>
      </c>
      <c r="M9" s="36" t="e">
        <f>FV(D7,(#REF!-D6),,-D5)</f>
        <v>#REF!</v>
      </c>
    </row>
    <row r="10" spans="1:13" ht="18.75" customHeight="1" thickBot="1" x14ac:dyDescent="0.3">
      <c r="B10" s="75"/>
      <c r="C10" s="75"/>
      <c r="D10" s="75"/>
      <c r="F10" s="78"/>
      <c r="G10" s="78"/>
      <c r="H10" s="78"/>
      <c r="I10" s="78"/>
      <c r="M10" s="46">
        <f>B19</f>
        <v>0</v>
      </c>
    </row>
    <row r="11" spans="1:13" ht="31.5" customHeight="1" thickTop="1" x14ac:dyDescent="0.25">
      <c r="B11" s="66" t="s">
        <v>0</v>
      </c>
      <c r="C11" s="66"/>
      <c r="D11" s="59" t="s">
        <v>36</v>
      </c>
      <c r="F11" s="61" t="s">
        <v>30</v>
      </c>
      <c r="G11" s="61"/>
      <c r="H11" s="61"/>
      <c r="I11" s="61"/>
    </row>
    <row r="12" spans="1:13" ht="18.75" customHeight="1" x14ac:dyDescent="0.25">
      <c r="B12" s="63" t="s">
        <v>3</v>
      </c>
      <c r="C12" s="63"/>
      <c r="D12" s="48">
        <v>0.12</v>
      </c>
      <c r="F12" s="61"/>
      <c r="G12" s="61"/>
      <c r="H12" s="61"/>
      <c r="I12" s="61"/>
    </row>
    <row r="13" spans="1:13" ht="18.75" customHeight="1" thickBot="1" x14ac:dyDescent="0.35">
      <c r="B13" s="67" t="s">
        <v>8</v>
      </c>
      <c r="C13" s="67"/>
      <c r="D13" s="67"/>
      <c r="E13" s="34"/>
      <c r="F13" s="61"/>
      <c r="G13" s="61"/>
      <c r="H13" s="61"/>
      <c r="I13" s="61"/>
    </row>
    <row r="14" spans="1:13" ht="26.25" customHeight="1" thickTop="1" x14ac:dyDescent="0.25">
      <c r="B14" s="68">
        <f>IF($D$11="Aggressive",0.085,IF($D$11="Moderately Aggressive",0.075,IF($D$11="Balanced",0.065,IF($D$11="Conservative",0.055,IF(D11="Custom",D12)))))</f>
        <v>6.5000000000000002E-2</v>
      </c>
      <c r="C14" s="68"/>
      <c r="D14" s="68"/>
      <c r="E14" s="53"/>
      <c r="F14" s="61"/>
      <c r="G14" s="61"/>
      <c r="H14" s="61"/>
      <c r="I14" s="61"/>
    </row>
    <row r="15" spans="1:13" ht="18.75" customHeight="1" x14ac:dyDescent="0.25">
      <c r="B15" s="69"/>
      <c r="C15" s="69"/>
      <c r="D15" s="69"/>
      <c r="E15" s="53"/>
      <c r="F15" s="61"/>
      <c r="G15" s="61"/>
      <c r="H15" s="61"/>
      <c r="I15" s="61"/>
    </row>
    <row r="16" spans="1:13" ht="18.75" customHeight="1" thickBot="1" x14ac:dyDescent="0.35">
      <c r="B16" s="67" t="str">
        <f>IF(B17&lt;96,"Age Investments are Depleted","Investment Value at Age 95")</f>
        <v>Age Investments are Depleted</v>
      </c>
      <c r="C16" s="67"/>
      <c r="D16" s="67"/>
    </row>
    <row r="17" spans="1:18" ht="22.5" customHeight="1" thickTop="1" x14ac:dyDescent="0.3">
      <c r="B17" s="89">
        <f>IF(IFERROR(VLOOKUP(0,E44:F93,2,),VLOOKUP(95,B44:F93,4))&gt;94,VLOOKUP(94,B44:F93,4),1+VLOOKUP(0,E44:F93,2,))</f>
        <v>73</v>
      </c>
      <c r="C17" s="89"/>
      <c r="D17" s="89"/>
      <c r="E17" s="44"/>
    </row>
    <row r="18" spans="1:18" ht="12.75" customHeight="1" x14ac:dyDescent="0.3">
      <c r="A18" s="58"/>
      <c r="B18" s="90"/>
      <c r="C18" s="90"/>
      <c r="D18" s="90"/>
      <c r="E18" s="44"/>
    </row>
    <row r="19" spans="1:18" ht="18.75" customHeight="1" x14ac:dyDescent="0.25">
      <c r="B19" s="71"/>
      <c r="C19" s="71"/>
      <c r="D19" s="71"/>
      <c r="E19" s="51"/>
      <c r="R19" s="46"/>
    </row>
    <row r="20" spans="1:18" ht="25.5" customHeight="1" x14ac:dyDescent="0.25">
      <c r="B20" s="71"/>
      <c r="C20" s="71"/>
      <c r="D20" s="71"/>
      <c r="E20" s="51"/>
    </row>
    <row r="22" spans="1:18" x14ac:dyDescent="0.25">
      <c r="E22" s="3"/>
    </row>
    <row r="24" spans="1:18" ht="15.75" x14ac:dyDescent="0.25">
      <c r="B24" s="50"/>
      <c r="C24" s="50"/>
      <c r="D24" s="25"/>
      <c r="E24" s="3"/>
      <c r="P24" s="26"/>
    </row>
    <row r="25" spans="1:18" ht="15.75" x14ac:dyDescent="0.25">
      <c r="B25" s="50"/>
      <c r="C25" s="50"/>
      <c r="D25" s="25"/>
      <c r="E25" s="3"/>
      <c r="P25" s="26"/>
    </row>
    <row r="26" spans="1:18" ht="15.75" x14ac:dyDescent="0.25">
      <c r="B26" s="50"/>
      <c r="C26" s="50"/>
      <c r="D26" s="27"/>
      <c r="E26" s="3"/>
      <c r="P26" s="26"/>
    </row>
    <row r="27" spans="1:18" x14ac:dyDescent="0.25">
      <c r="E27" s="4"/>
      <c r="P27" s="26"/>
    </row>
    <row r="28" spans="1:18" x14ac:dyDescent="0.25">
      <c r="A28" s="3"/>
      <c r="B28" s="3"/>
      <c r="C28" s="3"/>
      <c r="D28" s="3"/>
      <c r="E28" s="4"/>
      <c r="P28" s="28"/>
    </row>
    <row r="29" spans="1:18" x14ac:dyDescent="0.25">
      <c r="A29" s="3"/>
      <c r="B29" s="3"/>
      <c r="C29" s="3"/>
      <c r="D29" s="3"/>
      <c r="E29" s="4"/>
      <c r="P29" s="28"/>
    </row>
    <row r="30" spans="1:18" x14ac:dyDescent="0.25">
      <c r="A30" s="3"/>
      <c r="B30" s="3"/>
      <c r="C30" s="3"/>
      <c r="D30" s="3"/>
      <c r="E30" s="4"/>
      <c r="P30" s="28"/>
    </row>
    <row r="31" spans="1:18" x14ac:dyDescent="0.25">
      <c r="A31" s="3"/>
      <c r="B31" s="3"/>
      <c r="C31" s="3"/>
      <c r="D31" s="3"/>
      <c r="E31" s="4"/>
      <c r="P31" s="28"/>
    </row>
    <row r="32" spans="1:18" x14ac:dyDescent="0.25">
      <c r="A32" s="3"/>
      <c r="B32" s="3"/>
      <c r="C32" s="3"/>
      <c r="D32" s="3"/>
      <c r="E32" s="4"/>
      <c r="P32" s="28"/>
    </row>
    <row r="33" spans="1:16" x14ac:dyDescent="0.25">
      <c r="A33" s="3"/>
      <c r="B33" s="3"/>
      <c r="C33" s="3"/>
      <c r="D33" s="3"/>
      <c r="E33" s="4"/>
      <c r="P33" s="28"/>
    </row>
    <row r="34" spans="1:16" x14ac:dyDescent="0.25">
      <c r="A34" s="3"/>
      <c r="B34" s="3"/>
      <c r="C34" s="3"/>
      <c r="D34" s="3"/>
      <c r="E34" s="4"/>
    </row>
    <row r="35" spans="1:16" x14ac:dyDescent="0.25">
      <c r="A35" s="3"/>
      <c r="B35" s="3"/>
      <c r="C35" s="3"/>
      <c r="D35" s="3"/>
      <c r="E35" s="4"/>
    </row>
    <row r="36" spans="1:16" x14ac:dyDescent="0.25">
      <c r="A36" s="3"/>
      <c r="B36" s="3"/>
      <c r="C36" s="3"/>
      <c r="D36" s="3"/>
      <c r="E36" s="4"/>
    </row>
    <row r="37" spans="1:16" x14ac:dyDescent="0.25">
      <c r="A37" s="3"/>
      <c r="B37" s="3"/>
      <c r="C37" s="3"/>
      <c r="D37" s="3"/>
      <c r="E37" s="4"/>
    </row>
    <row r="38" spans="1:16" x14ac:dyDescent="0.25">
      <c r="A38" s="3"/>
      <c r="B38" s="3"/>
      <c r="C38" s="3"/>
      <c r="D38" s="3"/>
      <c r="E38" s="4"/>
    </row>
    <row r="39" spans="1:16" x14ac:dyDescent="0.25">
      <c r="A39" s="3"/>
      <c r="B39" s="3"/>
      <c r="C39" s="3"/>
      <c r="D39" s="3"/>
      <c r="E39" s="4"/>
    </row>
    <row r="40" spans="1:16" x14ac:dyDescent="0.25">
      <c r="A40" s="3"/>
      <c r="B40" s="3"/>
      <c r="C40" s="3"/>
      <c r="D40" s="3"/>
      <c r="E40" s="4"/>
      <c r="F40" s="20"/>
    </row>
    <row r="41" spans="1:16" x14ac:dyDescent="0.25">
      <c r="A41" s="3"/>
      <c r="B41" s="3"/>
      <c r="C41" s="3"/>
      <c r="D41" s="3"/>
      <c r="E41" s="4"/>
      <c r="F41" s="31">
        <f>B46</f>
        <v>62</v>
      </c>
      <c r="G41" s="13"/>
    </row>
    <row r="42" spans="1:16" x14ac:dyDescent="0.25">
      <c r="A42" s="3"/>
      <c r="B42" s="3"/>
      <c r="C42" s="3"/>
      <c r="D42" s="3"/>
      <c r="E42" s="4"/>
      <c r="F42" s="31">
        <f>B47</f>
        <v>63</v>
      </c>
      <c r="G42" s="13"/>
    </row>
    <row r="43" spans="1:16" x14ac:dyDescent="0.25">
      <c r="A43" s="3"/>
      <c r="B43" s="3"/>
      <c r="C43" s="3"/>
      <c r="D43" s="3"/>
      <c r="E43" s="4"/>
      <c r="F43" s="31">
        <f>B48</f>
        <v>64</v>
      </c>
      <c r="G43" s="13"/>
    </row>
    <row r="44" spans="1:16" x14ac:dyDescent="0.25">
      <c r="A44" s="3"/>
      <c r="B44" s="3"/>
      <c r="C44" s="3"/>
      <c r="D44" s="3"/>
      <c r="E44" s="4"/>
      <c r="F44" s="31">
        <f>B49</f>
        <v>65</v>
      </c>
      <c r="G44" s="13"/>
    </row>
    <row r="45" spans="1:16" ht="15.75" thickBot="1" x14ac:dyDescent="0.3">
      <c r="B45" s="8" t="s">
        <v>12</v>
      </c>
      <c r="C45" s="8" t="s">
        <v>13</v>
      </c>
      <c r="D45" s="8" t="s">
        <v>14</v>
      </c>
      <c r="E45" s="8" t="s">
        <v>15</v>
      </c>
      <c r="F45" s="31"/>
      <c r="G45" s="13"/>
    </row>
    <row r="46" spans="1:16" x14ac:dyDescent="0.25">
      <c r="B46" s="29">
        <f>D6</f>
        <v>62</v>
      </c>
      <c r="C46" s="30">
        <f>D4</f>
        <v>1000000</v>
      </c>
      <c r="D46" s="30">
        <f>-D5</f>
        <v>-120000</v>
      </c>
      <c r="E46" s="30">
        <f t="shared" ref="E46:E77" si="0">IF((C46+D46)*(1+$B$14)&gt;1,(C46)*(1+$B$14)+D46,0)</f>
        <v>945000</v>
      </c>
      <c r="F46" s="31">
        <f>B46</f>
        <v>62</v>
      </c>
      <c r="G46" s="13"/>
    </row>
    <row r="47" spans="1:16" x14ac:dyDescent="0.25">
      <c r="B47" s="29">
        <f t="shared" ref="B47:B95" si="1">+B46+1</f>
        <v>63</v>
      </c>
      <c r="C47" s="30">
        <f t="shared" ref="C47:C95" si="2">+E46</f>
        <v>945000</v>
      </c>
      <c r="D47" s="30">
        <f t="shared" ref="D47:D78" si="3">+D46*(1+$D$7)</f>
        <v>-122999.99999999999</v>
      </c>
      <c r="E47" s="30">
        <f t="shared" si="0"/>
        <v>883425</v>
      </c>
      <c r="F47" s="31">
        <f t="shared" ref="F47:F95" si="4">B47</f>
        <v>63</v>
      </c>
      <c r="G47" s="13"/>
    </row>
    <row r="48" spans="1:16" x14ac:dyDescent="0.25">
      <c r="B48" s="29">
        <f t="shared" si="1"/>
        <v>64</v>
      </c>
      <c r="C48" s="30">
        <f t="shared" si="2"/>
        <v>883425</v>
      </c>
      <c r="D48" s="30">
        <f t="shared" si="3"/>
        <v>-126074.99999999997</v>
      </c>
      <c r="E48" s="30">
        <f t="shared" si="0"/>
        <v>814772.625</v>
      </c>
      <c r="F48" s="31">
        <f t="shared" si="4"/>
        <v>64</v>
      </c>
      <c r="G48" s="13"/>
    </row>
    <row r="49" spans="2:7" x14ac:dyDescent="0.25">
      <c r="B49" s="29">
        <f t="shared" si="1"/>
        <v>65</v>
      </c>
      <c r="C49" s="30">
        <f t="shared" si="2"/>
        <v>814772.625</v>
      </c>
      <c r="D49" s="30">
        <f t="shared" si="3"/>
        <v>-129226.87499999996</v>
      </c>
      <c r="E49" s="30">
        <f t="shared" si="0"/>
        <v>738505.97062499996</v>
      </c>
      <c r="F49" s="31">
        <f t="shared" si="4"/>
        <v>65</v>
      </c>
      <c r="G49" s="13"/>
    </row>
    <row r="50" spans="2:7" x14ac:dyDescent="0.25">
      <c r="B50" s="29">
        <f t="shared" si="1"/>
        <v>66</v>
      </c>
      <c r="C50" s="30">
        <f t="shared" si="2"/>
        <v>738505.97062499996</v>
      </c>
      <c r="D50" s="30">
        <f t="shared" si="3"/>
        <v>-132457.54687499994</v>
      </c>
      <c r="E50" s="30">
        <f t="shared" si="0"/>
        <v>654051.31184062501</v>
      </c>
      <c r="F50" s="31">
        <f t="shared" si="4"/>
        <v>66</v>
      </c>
      <c r="G50" s="13"/>
    </row>
    <row r="51" spans="2:7" x14ac:dyDescent="0.25">
      <c r="B51" s="29">
        <f t="shared" si="1"/>
        <v>67</v>
      </c>
      <c r="C51" s="30">
        <f t="shared" si="2"/>
        <v>654051.31184062501</v>
      </c>
      <c r="D51" s="30">
        <f t="shared" si="3"/>
        <v>-135768.98554687493</v>
      </c>
      <c r="E51" s="30">
        <f t="shared" si="0"/>
        <v>560795.66156339063</v>
      </c>
      <c r="F51" s="31">
        <f t="shared" si="4"/>
        <v>67</v>
      </c>
      <c r="G51" s="13"/>
    </row>
    <row r="52" spans="2:7" x14ac:dyDescent="0.25">
      <c r="B52" s="29">
        <f t="shared" si="1"/>
        <v>68</v>
      </c>
      <c r="C52" s="30">
        <f t="shared" si="2"/>
        <v>560795.66156339063</v>
      </c>
      <c r="D52" s="30">
        <f t="shared" si="3"/>
        <v>-139163.21018554678</v>
      </c>
      <c r="E52" s="30">
        <f t="shared" si="0"/>
        <v>458084.16937946423</v>
      </c>
      <c r="F52" s="31">
        <f t="shared" si="4"/>
        <v>68</v>
      </c>
      <c r="G52" s="13"/>
    </row>
    <row r="53" spans="2:7" x14ac:dyDescent="0.25">
      <c r="B53" s="29">
        <f t="shared" si="1"/>
        <v>69</v>
      </c>
      <c r="C53" s="30">
        <f t="shared" si="2"/>
        <v>458084.16937946423</v>
      </c>
      <c r="D53" s="30">
        <f t="shared" si="3"/>
        <v>-142642.29044018543</v>
      </c>
      <c r="E53" s="30">
        <f t="shared" si="0"/>
        <v>345217.34994894394</v>
      </c>
      <c r="F53" s="31">
        <f t="shared" si="4"/>
        <v>69</v>
      </c>
      <c r="G53" s="13"/>
    </row>
    <row r="54" spans="2:7" x14ac:dyDescent="0.25">
      <c r="B54" s="29">
        <f t="shared" si="1"/>
        <v>70</v>
      </c>
      <c r="C54" s="30">
        <f t="shared" si="2"/>
        <v>345217.34994894394</v>
      </c>
      <c r="D54" s="30">
        <f t="shared" si="3"/>
        <v>-146208.34770119007</v>
      </c>
      <c r="E54" s="30">
        <f t="shared" si="0"/>
        <v>221448.12999443521</v>
      </c>
      <c r="F54" s="31">
        <f t="shared" si="4"/>
        <v>70</v>
      </c>
      <c r="G54" s="13"/>
    </row>
    <row r="55" spans="2:7" x14ac:dyDescent="0.25">
      <c r="B55" s="29">
        <f t="shared" si="1"/>
        <v>71</v>
      </c>
      <c r="C55" s="30">
        <f t="shared" si="2"/>
        <v>221448.12999443521</v>
      </c>
      <c r="D55" s="30">
        <f t="shared" si="3"/>
        <v>-149863.5563937198</v>
      </c>
      <c r="E55" s="30">
        <f t="shared" si="0"/>
        <v>85978.702050353691</v>
      </c>
      <c r="F55" s="31">
        <f t="shared" si="4"/>
        <v>71</v>
      </c>
      <c r="G55" s="13"/>
    </row>
    <row r="56" spans="2:7" x14ac:dyDescent="0.25">
      <c r="B56" s="29">
        <f t="shared" si="1"/>
        <v>72</v>
      </c>
      <c r="C56" s="30">
        <f t="shared" si="2"/>
        <v>85978.702050353691</v>
      </c>
      <c r="D56" s="30">
        <f t="shared" si="3"/>
        <v>-153610.14530356278</v>
      </c>
      <c r="E56" s="30">
        <f t="shared" si="0"/>
        <v>0</v>
      </c>
      <c r="F56" s="31">
        <f t="shared" si="4"/>
        <v>72</v>
      </c>
      <c r="G56" s="13"/>
    </row>
    <row r="57" spans="2:7" x14ac:dyDescent="0.25">
      <c r="B57" s="29">
        <f t="shared" si="1"/>
        <v>73</v>
      </c>
      <c r="C57" s="30">
        <f t="shared" si="2"/>
        <v>0</v>
      </c>
      <c r="D57" s="30">
        <f t="shared" si="3"/>
        <v>-157450.39893615185</v>
      </c>
      <c r="E57" s="30">
        <f t="shared" si="0"/>
        <v>0</v>
      </c>
      <c r="F57" s="31">
        <f t="shared" si="4"/>
        <v>73</v>
      </c>
      <c r="G57" s="13"/>
    </row>
    <row r="58" spans="2:7" x14ac:dyDescent="0.25">
      <c r="B58" s="29">
        <f t="shared" si="1"/>
        <v>74</v>
      </c>
      <c r="C58" s="30">
        <f t="shared" si="2"/>
        <v>0</v>
      </c>
      <c r="D58" s="30">
        <f t="shared" si="3"/>
        <v>-161386.65890955564</v>
      </c>
      <c r="E58" s="30">
        <f t="shared" si="0"/>
        <v>0</v>
      </c>
      <c r="F58" s="31">
        <f t="shared" si="4"/>
        <v>74</v>
      </c>
      <c r="G58" s="13"/>
    </row>
    <row r="59" spans="2:7" x14ac:dyDescent="0.25">
      <c r="B59" s="29">
        <f t="shared" si="1"/>
        <v>75</v>
      </c>
      <c r="C59" s="30">
        <f t="shared" si="2"/>
        <v>0</v>
      </c>
      <c r="D59" s="30">
        <f t="shared" si="3"/>
        <v>-165421.32538229451</v>
      </c>
      <c r="E59" s="30">
        <f t="shared" si="0"/>
        <v>0</v>
      </c>
      <c r="F59" s="31">
        <f t="shared" si="4"/>
        <v>75</v>
      </c>
      <c r="G59" s="13"/>
    </row>
    <row r="60" spans="2:7" x14ac:dyDescent="0.25">
      <c r="B60" s="29">
        <f t="shared" si="1"/>
        <v>76</v>
      </c>
      <c r="C60" s="30">
        <f t="shared" si="2"/>
        <v>0</v>
      </c>
      <c r="D60" s="30">
        <f t="shared" si="3"/>
        <v>-169556.85851685185</v>
      </c>
      <c r="E60" s="30">
        <f t="shared" si="0"/>
        <v>0</v>
      </c>
      <c r="F60" s="31">
        <f t="shared" si="4"/>
        <v>76</v>
      </c>
      <c r="G60" s="13"/>
    </row>
    <row r="61" spans="2:7" x14ac:dyDescent="0.25">
      <c r="B61" s="29">
        <f t="shared" si="1"/>
        <v>77</v>
      </c>
      <c r="C61" s="30">
        <f t="shared" si="2"/>
        <v>0</v>
      </c>
      <c r="D61" s="30">
        <f t="shared" si="3"/>
        <v>-173795.77997977313</v>
      </c>
      <c r="E61" s="30">
        <f t="shared" si="0"/>
        <v>0</v>
      </c>
      <c r="F61" s="31">
        <f t="shared" si="4"/>
        <v>77</v>
      </c>
      <c r="G61" s="13"/>
    </row>
    <row r="62" spans="2:7" x14ac:dyDescent="0.25">
      <c r="B62" s="29">
        <f t="shared" si="1"/>
        <v>78</v>
      </c>
      <c r="C62" s="30">
        <f t="shared" si="2"/>
        <v>0</v>
      </c>
      <c r="D62" s="30">
        <f t="shared" si="3"/>
        <v>-178140.67447926744</v>
      </c>
      <c r="E62" s="30">
        <f t="shared" si="0"/>
        <v>0</v>
      </c>
      <c r="F62" s="31">
        <f t="shared" si="4"/>
        <v>78</v>
      </c>
      <c r="G62" s="13"/>
    </row>
    <row r="63" spans="2:7" x14ac:dyDescent="0.25">
      <c r="B63" s="29">
        <f t="shared" si="1"/>
        <v>79</v>
      </c>
      <c r="C63" s="30">
        <f t="shared" si="2"/>
        <v>0</v>
      </c>
      <c r="D63" s="30">
        <f t="shared" si="3"/>
        <v>-182594.19134124913</v>
      </c>
      <c r="E63" s="30">
        <f t="shared" si="0"/>
        <v>0</v>
      </c>
      <c r="F63" s="31">
        <f t="shared" si="4"/>
        <v>79</v>
      </c>
      <c r="G63" s="13"/>
    </row>
    <row r="64" spans="2:7" x14ac:dyDescent="0.25">
      <c r="B64" s="29">
        <f t="shared" si="1"/>
        <v>80</v>
      </c>
      <c r="C64" s="30">
        <f t="shared" si="2"/>
        <v>0</v>
      </c>
      <c r="D64" s="30">
        <f t="shared" si="3"/>
        <v>-187159.04612478035</v>
      </c>
      <c r="E64" s="30">
        <f t="shared" si="0"/>
        <v>0</v>
      </c>
      <c r="F64" s="31">
        <f t="shared" si="4"/>
        <v>80</v>
      </c>
      <c r="G64" s="13"/>
    </row>
    <row r="65" spans="2:7" x14ac:dyDescent="0.25">
      <c r="B65" s="29">
        <f t="shared" si="1"/>
        <v>81</v>
      </c>
      <c r="C65" s="30">
        <f t="shared" si="2"/>
        <v>0</v>
      </c>
      <c r="D65" s="30">
        <f t="shared" si="3"/>
        <v>-191838.02227789984</v>
      </c>
      <c r="E65" s="30">
        <f t="shared" si="0"/>
        <v>0</v>
      </c>
      <c r="F65" s="31">
        <f t="shared" si="4"/>
        <v>81</v>
      </c>
      <c r="G65" s="13"/>
    </row>
    <row r="66" spans="2:7" x14ac:dyDescent="0.25">
      <c r="B66" s="29">
        <f t="shared" si="1"/>
        <v>82</v>
      </c>
      <c r="C66" s="30">
        <f t="shared" si="2"/>
        <v>0</v>
      </c>
      <c r="D66" s="30">
        <f t="shared" si="3"/>
        <v>-196633.97283484731</v>
      </c>
      <c r="E66" s="30">
        <f t="shared" si="0"/>
        <v>0</v>
      </c>
      <c r="F66" s="31">
        <f t="shared" si="4"/>
        <v>82</v>
      </c>
      <c r="G66" s="13"/>
    </row>
    <row r="67" spans="2:7" x14ac:dyDescent="0.25">
      <c r="B67" s="29">
        <f t="shared" si="1"/>
        <v>83</v>
      </c>
      <c r="C67" s="30">
        <f t="shared" si="2"/>
        <v>0</v>
      </c>
      <c r="D67" s="30">
        <f t="shared" si="3"/>
        <v>-201549.82215571849</v>
      </c>
      <c r="E67" s="30">
        <f t="shared" si="0"/>
        <v>0</v>
      </c>
      <c r="F67" s="31">
        <f t="shared" si="4"/>
        <v>83</v>
      </c>
      <c r="G67" s="13"/>
    </row>
    <row r="68" spans="2:7" x14ac:dyDescent="0.25">
      <c r="B68" s="29">
        <f t="shared" si="1"/>
        <v>84</v>
      </c>
      <c r="C68" s="30">
        <f t="shared" si="2"/>
        <v>0</v>
      </c>
      <c r="D68" s="30">
        <f t="shared" si="3"/>
        <v>-206588.56770961144</v>
      </c>
      <c r="E68" s="30">
        <f t="shared" si="0"/>
        <v>0</v>
      </c>
      <c r="F68" s="31">
        <f t="shared" si="4"/>
        <v>84</v>
      </c>
      <c r="G68" s="13"/>
    </row>
    <row r="69" spans="2:7" x14ac:dyDescent="0.25">
      <c r="B69" s="29">
        <f t="shared" si="1"/>
        <v>85</v>
      </c>
      <c r="C69" s="30">
        <f t="shared" si="2"/>
        <v>0</v>
      </c>
      <c r="D69" s="30">
        <f t="shared" si="3"/>
        <v>-211753.28190235171</v>
      </c>
      <c r="E69" s="30">
        <f t="shared" si="0"/>
        <v>0</v>
      </c>
      <c r="F69" s="31">
        <f t="shared" si="4"/>
        <v>85</v>
      </c>
      <c r="G69" s="13"/>
    </row>
    <row r="70" spans="2:7" x14ac:dyDescent="0.25">
      <c r="B70" s="29">
        <f t="shared" si="1"/>
        <v>86</v>
      </c>
      <c r="C70" s="30">
        <f t="shared" si="2"/>
        <v>0</v>
      </c>
      <c r="D70" s="30">
        <f t="shared" si="3"/>
        <v>-217047.11394991048</v>
      </c>
      <c r="E70" s="30">
        <f t="shared" si="0"/>
        <v>0</v>
      </c>
      <c r="F70" s="31">
        <f t="shared" si="4"/>
        <v>86</v>
      </c>
      <c r="G70" s="13"/>
    </row>
    <row r="71" spans="2:7" x14ac:dyDescent="0.25">
      <c r="B71" s="29">
        <f t="shared" si="1"/>
        <v>87</v>
      </c>
      <c r="C71" s="30">
        <f t="shared" si="2"/>
        <v>0</v>
      </c>
      <c r="D71" s="30">
        <f t="shared" si="3"/>
        <v>-222473.29179865823</v>
      </c>
      <c r="E71" s="30">
        <f t="shared" si="0"/>
        <v>0</v>
      </c>
      <c r="F71" s="31">
        <f t="shared" si="4"/>
        <v>87</v>
      </c>
      <c r="G71" s="13"/>
    </row>
    <row r="72" spans="2:7" x14ac:dyDescent="0.25">
      <c r="B72" s="29">
        <f t="shared" si="1"/>
        <v>88</v>
      </c>
      <c r="C72" s="30">
        <f t="shared" si="2"/>
        <v>0</v>
      </c>
      <c r="D72" s="30">
        <f t="shared" si="3"/>
        <v>-228035.12409362468</v>
      </c>
      <c r="E72" s="30">
        <f t="shared" si="0"/>
        <v>0</v>
      </c>
      <c r="F72" s="31">
        <f t="shared" si="4"/>
        <v>88</v>
      </c>
      <c r="G72" s="13"/>
    </row>
    <row r="73" spans="2:7" x14ac:dyDescent="0.25">
      <c r="B73" s="29">
        <f t="shared" si="1"/>
        <v>89</v>
      </c>
      <c r="C73" s="30">
        <f t="shared" si="2"/>
        <v>0</v>
      </c>
      <c r="D73" s="30">
        <f t="shared" si="3"/>
        <v>-233736.00219596527</v>
      </c>
      <c r="E73" s="30">
        <f t="shared" si="0"/>
        <v>0</v>
      </c>
      <c r="F73" s="31">
        <f t="shared" si="4"/>
        <v>89</v>
      </c>
      <c r="G73" s="13"/>
    </row>
    <row r="74" spans="2:7" x14ac:dyDescent="0.25">
      <c r="B74" s="29">
        <f t="shared" si="1"/>
        <v>90</v>
      </c>
      <c r="C74" s="30">
        <f t="shared" si="2"/>
        <v>0</v>
      </c>
      <c r="D74" s="30">
        <f t="shared" si="3"/>
        <v>-239579.40225086437</v>
      </c>
      <c r="E74" s="30">
        <f t="shared" si="0"/>
        <v>0</v>
      </c>
      <c r="F74" s="31">
        <f t="shared" si="4"/>
        <v>90</v>
      </c>
      <c r="G74" s="13"/>
    </row>
    <row r="75" spans="2:7" x14ac:dyDescent="0.25">
      <c r="B75" s="29">
        <f t="shared" si="1"/>
        <v>91</v>
      </c>
      <c r="C75" s="30">
        <f t="shared" si="2"/>
        <v>0</v>
      </c>
      <c r="D75" s="30">
        <f t="shared" si="3"/>
        <v>-245568.88730713597</v>
      </c>
      <c r="E75" s="30">
        <f t="shared" si="0"/>
        <v>0</v>
      </c>
      <c r="F75" s="31">
        <f t="shared" si="4"/>
        <v>91</v>
      </c>
      <c r="G75" s="13"/>
    </row>
    <row r="76" spans="2:7" x14ac:dyDescent="0.25">
      <c r="B76" s="29">
        <f t="shared" si="1"/>
        <v>92</v>
      </c>
      <c r="C76" s="30">
        <f t="shared" si="2"/>
        <v>0</v>
      </c>
      <c r="D76" s="30">
        <f t="shared" si="3"/>
        <v>-251708.10948981435</v>
      </c>
      <c r="E76" s="30">
        <f t="shared" si="0"/>
        <v>0</v>
      </c>
      <c r="F76" s="31">
        <f t="shared" si="4"/>
        <v>92</v>
      </c>
      <c r="G76" s="13"/>
    </row>
    <row r="77" spans="2:7" x14ac:dyDescent="0.25">
      <c r="B77" s="29">
        <f t="shared" si="1"/>
        <v>93</v>
      </c>
      <c r="C77" s="30">
        <f t="shared" si="2"/>
        <v>0</v>
      </c>
      <c r="D77" s="30">
        <f t="shared" si="3"/>
        <v>-258000.81222705968</v>
      </c>
      <c r="E77" s="30">
        <f t="shared" si="0"/>
        <v>0</v>
      </c>
      <c r="F77" s="31">
        <f t="shared" si="4"/>
        <v>93</v>
      </c>
      <c r="G77" s="13"/>
    </row>
    <row r="78" spans="2:7" x14ac:dyDescent="0.25">
      <c r="B78" s="29">
        <f t="shared" si="1"/>
        <v>94</v>
      </c>
      <c r="C78" s="30">
        <f t="shared" si="2"/>
        <v>0</v>
      </c>
      <c r="D78" s="30">
        <f t="shared" si="3"/>
        <v>-264450.83253273612</v>
      </c>
      <c r="E78" s="30">
        <f t="shared" ref="E78:E95" si="5">IF((C78+D78)*(1+$B$14)&gt;1,(C78)*(1+$B$14)+D78,0)</f>
        <v>0</v>
      </c>
      <c r="F78" s="31">
        <f t="shared" si="4"/>
        <v>94</v>
      </c>
      <c r="G78" s="13"/>
    </row>
    <row r="79" spans="2:7" x14ac:dyDescent="0.25">
      <c r="B79" s="29">
        <f t="shared" si="1"/>
        <v>95</v>
      </c>
      <c r="C79" s="30">
        <f t="shared" si="2"/>
        <v>0</v>
      </c>
      <c r="D79" s="30">
        <f t="shared" ref="D79:D95" si="6">+D78*(1+$D$7)</f>
        <v>-271062.1033460545</v>
      </c>
      <c r="E79" s="30">
        <f t="shared" si="5"/>
        <v>0</v>
      </c>
      <c r="F79" s="31">
        <f t="shared" si="4"/>
        <v>95</v>
      </c>
      <c r="G79" s="13"/>
    </row>
    <row r="80" spans="2:7" x14ac:dyDescent="0.25">
      <c r="B80" s="29">
        <f t="shared" si="1"/>
        <v>96</v>
      </c>
      <c r="C80" s="30">
        <f t="shared" si="2"/>
        <v>0</v>
      </c>
      <c r="D80" s="30">
        <f t="shared" si="6"/>
        <v>-277838.65592970583</v>
      </c>
      <c r="E80" s="30">
        <f t="shared" si="5"/>
        <v>0</v>
      </c>
      <c r="F80" s="31">
        <f t="shared" si="4"/>
        <v>96</v>
      </c>
      <c r="G80" s="13"/>
    </row>
    <row r="81" spans="2:7" x14ac:dyDescent="0.25">
      <c r="B81" s="29">
        <f t="shared" si="1"/>
        <v>97</v>
      </c>
      <c r="C81" s="30">
        <f t="shared" si="2"/>
        <v>0</v>
      </c>
      <c r="D81" s="30">
        <f t="shared" si="6"/>
        <v>-284784.62232794845</v>
      </c>
      <c r="E81" s="30">
        <f t="shared" si="5"/>
        <v>0</v>
      </c>
      <c r="F81" s="31">
        <f t="shared" si="4"/>
        <v>97</v>
      </c>
      <c r="G81" s="13"/>
    </row>
    <row r="82" spans="2:7" x14ac:dyDescent="0.25">
      <c r="B82" s="29">
        <f t="shared" si="1"/>
        <v>98</v>
      </c>
      <c r="C82" s="30">
        <f t="shared" si="2"/>
        <v>0</v>
      </c>
      <c r="D82" s="30">
        <f t="shared" si="6"/>
        <v>-291904.23788614717</v>
      </c>
      <c r="E82" s="30">
        <f t="shared" si="5"/>
        <v>0</v>
      </c>
      <c r="F82" s="31">
        <f t="shared" si="4"/>
        <v>98</v>
      </c>
      <c r="G82" s="13"/>
    </row>
    <row r="83" spans="2:7" x14ac:dyDescent="0.25">
      <c r="B83" s="29">
        <f t="shared" si="1"/>
        <v>99</v>
      </c>
      <c r="C83" s="30">
        <f t="shared" si="2"/>
        <v>0</v>
      </c>
      <c r="D83" s="30">
        <f t="shared" si="6"/>
        <v>-299201.84383330081</v>
      </c>
      <c r="E83" s="30">
        <f t="shared" si="5"/>
        <v>0</v>
      </c>
      <c r="F83" s="31">
        <f t="shared" si="4"/>
        <v>99</v>
      </c>
      <c r="G83" s="13"/>
    </row>
    <row r="84" spans="2:7" x14ac:dyDescent="0.25">
      <c r="B84" s="29">
        <f t="shared" si="1"/>
        <v>100</v>
      </c>
      <c r="C84" s="30">
        <f t="shared" si="2"/>
        <v>0</v>
      </c>
      <c r="D84" s="30">
        <f t="shared" si="6"/>
        <v>-306681.88992913329</v>
      </c>
      <c r="E84" s="30">
        <f t="shared" si="5"/>
        <v>0</v>
      </c>
      <c r="F84" s="31">
        <f t="shared" si="4"/>
        <v>100</v>
      </c>
      <c r="G84" s="13"/>
    </row>
    <row r="85" spans="2:7" x14ac:dyDescent="0.25">
      <c r="B85" s="29">
        <f t="shared" si="1"/>
        <v>101</v>
      </c>
      <c r="C85" s="30">
        <f t="shared" si="2"/>
        <v>0</v>
      </c>
      <c r="D85" s="30">
        <f t="shared" si="6"/>
        <v>-314348.93717736157</v>
      </c>
      <c r="E85" s="30">
        <f t="shared" si="5"/>
        <v>0</v>
      </c>
      <c r="F85" s="31">
        <f t="shared" si="4"/>
        <v>101</v>
      </c>
      <c r="G85" s="13"/>
    </row>
    <row r="86" spans="2:7" x14ac:dyDescent="0.25">
      <c r="B86" s="29">
        <f t="shared" si="1"/>
        <v>102</v>
      </c>
      <c r="C86" s="30">
        <f t="shared" si="2"/>
        <v>0</v>
      </c>
      <c r="D86" s="30">
        <f t="shared" si="6"/>
        <v>-322207.66060679557</v>
      </c>
      <c r="E86" s="30">
        <f t="shared" si="5"/>
        <v>0</v>
      </c>
      <c r="F86" s="31">
        <f t="shared" si="4"/>
        <v>102</v>
      </c>
      <c r="G86" s="13"/>
    </row>
    <row r="87" spans="2:7" x14ac:dyDescent="0.25">
      <c r="B87" s="29">
        <f t="shared" si="1"/>
        <v>103</v>
      </c>
      <c r="C87" s="30">
        <f t="shared" si="2"/>
        <v>0</v>
      </c>
      <c r="D87" s="30">
        <f t="shared" si="6"/>
        <v>-330262.85212196544</v>
      </c>
      <c r="E87" s="30">
        <f t="shared" si="5"/>
        <v>0</v>
      </c>
      <c r="F87" s="31">
        <f t="shared" si="4"/>
        <v>103</v>
      </c>
      <c r="G87" s="13"/>
    </row>
    <row r="88" spans="2:7" x14ac:dyDescent="0.25">
      <c r="B88" s="29">
        <f t="shared" si="1"/>
        <v>104</v>
      </c>
      <c r="C88" s="30">
        <f t="shared" si="2"/>
        <v>0</v>
      </c>
      <c r="D88" s="30">
        <f t="shared" si="6"/>
        <v>-338519.42342501454</v>
      </c>
      <c r="E88" s="30">
        <f t="shared" si="5"/>
        <v>0</v>
      </c>
      <c r="F88" s="31">
        <f t="shared" si="4"/>
        <v>104</v>
      </c>
      <c r="G88" s="13"/>
    </row>
    <row r="89" spans="2:7" x14ac:dyDescent="0.25">
      <c r="B89" s="29">
        <f t="shared" si="1"/>
        <v>105</v>
      </c>
      <c r="C89" s="30">
        <f t="shared" si="2"/>
        <v>0</v>
      </c>
      <c r="D89" s="30">
        <f t="shared" si="6"/>
        <v>-346982.40901063988</v>
      </c>
      <c r="E89" s="30">
        <f t="shared" si="5"/>
        <v>0</v>
      </c>
      <c r="F89" s="31">
        <f t="shared" si="4"/>
        <v>105</v>
      </c>
      <c r="G89" s="13"/>
    </row>
    <row r="90" spans="2:7" x14ac:dyDescent="0.25">
      <c r="B90" s="29">
        <f t="shared" si="1"/>
        <v>106</v>
      </c>
      <c r="C90" s="30">
        <f t="shared" si="2"/>
        <v>0</v>
      </c>
      <c r="D90" s="30">
        <f t="shared" si="6"/>
        <v>-355656.96923590585</v>
      </c>
      <c r="E90" s="30">
        <f t="shared" si="5"/>
        <v>0</v>
      </c>
      <c r="F90" s="31">
        <f t="shared" si="4"/>
        <v>106</v>
      </c>
      <c r="G90" s="13"/>
    </row>
    <row r="91" spans="2:7" x14ac:dyDescent="0.25">
      <c r="B91" s="29">
        <f t="shared" si="1"/>
        <v>107</v>
      </c>
      <c r="C91" s="30">
        <f t="shared" si="2"/>
        <v>0</v>
      </c>
      <c r="D91" s="30">
        <f t="shared" si="6"/>
        <v>-364548.39346680348</v>
      </c>
      <c r="E91" s="30">
        <f t="shared" si="5"/>
        <v>0</v>
      </c>
      <c r="F91" s="31">
        <f t="shared" si="4"/>
        <v>107</v>
      </c>
    </row>
    <row r="92" spans="2:7" x14ac:dyDescent="0.25">
      <c r="B92" s="29">
        <f t="shared" si="1"/>
        <v>108</v>
      </c>
      <c r="C92" s="30">
        <f t="shared" si="2"/>
        <v>0</v>
      </c>
      <c r="D92" s="30">
        <f t="shared" si="6"/>
        <v>-373662.10330347356</v>
      </c>
      <c r="E92" s="30">
        <f t="shared" si="5"/>
        <v>0</v>
      </c>
      <c r="F92" s="31">
        <f t="shared" si="4"/>
        <v>108</v>
      </c>
    </row>
    <row r="93" spans="2:7" x14ac:dyDescent="0.25">
      <c r="B93" s="29">
        <f t="shared" si="1"/>
        <v>109</v>
      </c>
      <c r="C93" s="30">
        <f t="shared" si="2"/>
        <v>0</v>
      </c>
      <c r="D93" s="30">
        <f t="shared" si="6"/>
        <v>-383003.65588606038</v>
      </c>
      <c r="E93" s="30">
        <f t="shared" si="5"/>
        <v>0</v>
      </c>
      <c r="F93" s="31">
        <f t="shared" si="4"/>
        <v>109</v>
      </c>
    </row>
    <row r="94" spans="2:7" x14ac:dyDescent="0.25">
      <c r="B94" s="29">
        <f t="shared" si="1"/>
        <v>110</v>
      </c>
      <c r="C94" s="30">
        <f t="shared" si="2"/>
        <v>0</v>
      </c>
      <c r="D94" s="30">
        <f t="shared" si="6"/>
        <v>-392578.74728321185</v>
      </c>
      <c r="E94" s="30">
        <f t="shared" si="5"/>
        <v>0</v>
      </c>
      <c r="F94" s="31">
        <f t="shared" si="4"/>
        <v>110</v>
      </c>
    </row>
    <row r="95" spans="2:7" x14ac:dyDescent="0.25">
      <c r="B95" s="29">
        <f t="shared" si="1"/>
        <v>111</v>
      </c>
      <c r="C95" s="30">
        <f t="shared" si="2"/>
        <v>0</v>
      </c>
      <c r="D95" s="30">
        <f t="shared" si="6"/>
        <v>-402393.21596529213</v>
      </c>
      <c r="E95" s="30">
        <f t="shared" si="5"/>
        <v>0</v>
      </c>
      <c r="F95" s="31">
        <f t="shared" si="4"/>
        <v>111</v>
      </c>
    </row>
  </sheetData>
  <sheetProtection algorithmName="SHA-512" hashValue="O5IBCfVWwrhtLl614Wj61wBO+L6zBBJ5rpYwDQvvbkamtKT57pjrcQv607g8fCl1yZjZRCOtjAP14eQdvLnETA==" saltValue="7ZPH3jb7UXuJ0k6IvWmPBQ==" spinCount="100000" sheet="1" objects="1" scenarios="1"/>
  <mergeCells count="17">
    <mergeCell ref="B2:D3"/>
    <mergeCell ref="F2:I3"/>
    <mergeCell ref="B5:C5"/>
    <mergeCell ref="B6:C6"/>
    <mergeCell ref="B7:C7"/>
    <mergeCell ref="B4:C4"/>
    <mergeCell ref="F9:I10"/>
    <mergeCell ref="F4:I7"/>
    <mergeCell ref="F11:I15"/>
    <mergeCell ref="B17:D18"/>
    <mergeCell ref="B19:D20"/>
    <mergeCell ref="B9:D10"/>
    <mergeCell ref="B11:C11"/>
    <mergeCell ref="B16:D16"/>
    <mergeCell ref="B12:C12"/>
    <mergeCell ref="B13:D13"/>
    <mergeCell ref="B14:D15"/>
  </mergeCells>
  <conditionalFormatting sqref="D12 B12">
    <cfRule type="expression" dxfId="2" priority="5">
      <formula>OR($D$11="Aggressive",$D$11="Moderately Aggressive",$D$11="Balanced",$D$11="Conservative")</formula>
    </cfRule>
  </conditionalFormatting>
  <conditionalFormatting sqref="B17:D18">
    <cfRule type="expression" dxfId="1" priority="1">
      <formula>$B$17&lt;95</formula>
    </cfRule>
    <cfRule type="expression" dxfId="0" priority="2">
      <formula>$B$17&gt;95</formula>
    </cfRule>
  </conditionalFormatting>
  <dataValidations count="2">
    <dataValidation type="list" allowBlank="1" showInputMessage="1" showErrorMessage="1" sqref="D11" xr:uid="{6F9BE4C9-E36F-4F16-B35C-0DF5CFE84A78}">
      <formula1>"Aggressive,Moderately Aggressive,Balanced,Conservative,Custom"</formula1>
    </dataValidation>
    <dataValidation type="list" allowBlank="1" showInputMessage="1" showErrorMessage="1" sqref="D7" xr:uid="{22113F95-62E6-4B4A-8B1A-AB2D85D1159F}">
      <formula1>"0%,2.5%,3%,3.5%,4%"</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37F20-3897-438C-B1C6-CDEDE6F59FC6}">
  <dimension ref="A1:L7"/>
  <sheetViews>
    <sheetView workbookViewId="0">
      <selection activeCell="I28" sqref="I28"/>
    </sheetView>
  </sheetViews>
  <sheetFormatPr defaultRowHeight="15" x14ac:dyDescent="0.25"/>
  <cols>
    <col min="1" max="16384" width="9.140625" style="57"/>
  </cols>
  <sheetData>
    <row r="1" spans="1:12" x14ac:dyDescent="0.25">
      <c r="A1" s="91" t="s">
        <v>39</v>
      </c>
      <c r="B1" s="91"/>
      <c r="C1" s="91"/>
      <c r="D1" s="91"/>
      <c r="E1" s="91"/>
      <c r="F1" s="91"/>
      <c r="G1" s="91"/>
      <c r="H1" s="91"/>
      <c r="I1" s="91"/>
      <c r="J1" s="91"/>
      <c r="K1" s="91"/>
      <c r="L1" s="91"/>
    </row>
    <row r="2" spans="1:12" x14ac:dyDescent="0.25">
      <c r="A2" s="91"/>
      <c r="B2" s="91"/>
      <c r="C2" s="91"/>
      <c r="D2" s="91"/>
      <c r="E2" s="91"/>
      <c r="F2" s="91"/>
      <c r="G2" s="91"/>
      <c r="H2" s="91"/>
      <c r="I2" s="91"/>
      <c r="J2" s="91"/>
      <c r="K2" s="91"/>
      <c r="L2" s="91"/>
    </row>
    <row r="3" spans="1:12" x14ac:dyDescent="0.25">
      <c r="A3" s="91"/>
      <c r="B3" s="91"/>
      <c r="C3" s="91"/>
      <c r="D3" s="91"/>
      <c r="E3" s="91"/>
      <c r="F3" s="91"/>
      <c r="G3" s="91"/>
      <c r="H3" s="91"/>
      <c r="I3" s="91"/>
      <c r="J3" s="91"/>
      <c r="K3" s="91"/>
      <c r="L3" s="91"/>
    </row>
    <row r="4" spans="1:12" x14ac:dyDescent="0.25">
      <c r="A4" s="91"/>
      <c r="B4" s="91"/>
      <c r="C4" s="91"/>
      <c r="D4" s="91"/>
      <c r="E4" s="91"/>
      <c r="F4" s="91"/>
      <c r="G4" s="91"/>
      <c r="H4" s="91"/>
      <c r="I4" s="91"/>
      <c r="J4" s="91"/>
      <c r="K4" s="91"/>
      <c r="L4" s="91"/>
    </row>
    <row r="5" spans="1:12" x14ac:dyDescent="0.25">
      <c r="A5" s="91"/>
      <c r="B5" s="91"/>
      <c r="C5" s="91"/>
      <c r="D5" s="91"/>
      <c r="E5" s="91"/>
      <c r="F5" s="91"/>
      <c r="G5" s="91"/>
      <c r="H5" s="91"/>
      <c r="I5" s="91"/>
      <c r="J5" s="91"/>
      <c r="K5" s="91"/>
      <c r="L5" s="91"/>
    </row>
    <row r="6" spans="1:12" x14ac:dyDescent="0.25">
      <c r="A6" s="91"/>
      <c r="B6" s="91"/>
      <c r="C6" s="91"/>
      <c r="D6" s="91"/>
      <c r="E6" s="91"/>
      <c r="F6" s="91"/>
      <c r="G6" s="91"/>
      <c r="H6" s="91"/>
      <c r="I6" s="91"/>
      <c r="J6" s="91"/>
      <c r="K6" s="91"/>
      <c r="L6" s="91"/>
    </row>
    <row r="7" spans="1:12" x14ac:dyDescent="0.25">
      <c r="A7" s="91"/>
      <c r="B7" s="91"/>
      <c r="C7" s="91"/>
      <c r="D7" s="91"/>
      <c r="E7" s="91"/>
      <c r="F7" s="91"/>
      <c r="G7" s="91"/>
      <c r="H7" s="91"/>
      <c r="I7" s="91"/>
      <c r="J7" s="91"/>
      <c r="K7" s="91"/>
      <c r="L7" s="91"/>
    </row>
  </sheetData>
  <mergeCells count="1">
    <mergeCell ref="A1:L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12AF200B3D9A4080A7ED4CF944E6AE" ma:contentTypeVersion="13" ma:contentTypeDescription="Create a new document." ma:contentTypeScope="" ma:versionID="b875c73c2b957d2787479b2c68ffa64e">
  <xsd:schema xmlns:xsd="http://www.w3.org/2001/XMLSchema" xmlns:xs="http://www.w3.org/2001/XMLSchema" xmlns:p="http://schemas.microsoft.com/office/2006/metadata/properties" xmlns:ns2="2a98f961-4e0e-493b-ac89-ae80ec5d440f" xmlns:ns3="a3412d0d-2236-48cc-abd4-dbf9cb01b7a3" targetNamespace="http://schemas.microsoft.com/office/2006/metadata/properties" ma:root="true" ma:fieldsID="5e59522ade4e643dec09f9ff1dd2dcaa" ns2:_="" ns3:_="">
    <xsd:import namespace="2a98f961-4e0e-493b-ac89-ae80ec5d440f"/>
    <xsd:import namespace="a3412d0d-2236-48cc-abd4-dbf9cb01b7a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98f961-4e0e-493b-ac89-ae80ec5d44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412d0d-2236-48cc-abd4-dbf9cb01b7a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2BBA45-69B8-47EF-99B8-F313F5CBB5F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676109D-61A2-4EFE-88D5-6BB845D7C5C5}">
  <ds:schemaRefs>
    <ds:schemaRef ds:uri="http://schemas.microsoft.com/sharepoint/v3/contenttype/forms"/>
  </ds:schemaRefs>
</ds:datastoreItem>
</file>

<file path=customXml/itemProps3.xml><?xml version="1.0" encoding="utf-8"?>
<ds:datastoreItem xmlns:ds="http://schemas.openxmlformats.org/officeDocument/2006/customXml" ds:itemID="{1BA13BDF-CE6A-43E9-905E-A70688661E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98f961-4e0e-493b-ac89-ae80ec5d440f"/>
    <ds:schemaRef ds:uri="a3412d0d-2236-48cc-abd4-dbf9cb01b7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How Much to be Financially Free</vt:lpstr>
      <vt:lpstr>How Much to Save</vt:lpstr>
      <vt:lpstr>How Long Will Money Last</vt:lpstr>
      <vt:lpstr>Disclaimer</vt:lpstr>
      <vt:lpstr>Age</vt:lpstr>
      <vt:lpstr>End_of_year</vt:lpstr>
      <vt:lpstr>Freedom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dc:creator>
  <cp:keywords/>
  <dc:description/>
  <cp:lastModifiedBy>cloudconvert_17</cp:lastModifiedBy>
  <cp:revision/>
  <dcterms:created xsi:type="dcterms:W3CDTF">2013-04-12T11:41:36Z</dcterms:created>
  <dcterms:modified xsi:type="dcterms:W3CDTF">2022-12-13T21:28:42Z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0x010100BB12AF200B3D9A4080A7ED4CF944E6AE</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AuthorIds_UIVersion_6656">
    <vt:lpwstr>15</vt:lpwstr>
  </property>
</Properties>
</file>